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hidePivotFieldList="1"/>
  <mc:AlternateContent xmlns:mc="http://schemas.openxmlformats.org/markup-compatibility/2006">
    <mc:Choice Requires="x15">
      <x15ac:absPath xmlns:x15ac="http://schemas.microsoft.com/office/spreadsheetml/2010/11/ac" url="C:\Users\EDUARDO HERNANDEZ\OneDrive\Documentos\SECRETARIA DE PLANEACION MPAL\2024\INFORME DE ACTIVIDADES\REVISION DEPENDENCIAS\MATRIZ\1. MONITOREO\10-8-24 REV SIGAMI RIESGOS GEST-CORRUPCION\6. BIM (NOV-DIC24)\24. GEST GOBER CONV CIUDAD\"/>
    </mc:Choice>
  </mc:AlternateContent>
  <xr:revisionPtr revIDLastSave="0" documentId="13_ncr:1_{BDA25D8E-9009-435D-9F2B-8D8CAF68AB4D}" xr6:coauthVersionLast="47" xr6:coauthVersionMax="47" xr10:uidLastSave="{00000000-0000-0000-0000-000000000000}"/>
  <bookViews>
    <workbookView xWindow="-108" yWindow="-108" windowWidth="23256" windowHeight="12456" activeTab="4" xr2:uid="{00000000-000D-0000-FFFF-FFFF00000000}"/>
  </bookViews>
  <sheets>
    <sheet name="Intructivo" sheetId="20" r:id="rId1"/>
    <sheet name="Contexto" sheetId="21" r:id="rId2"/>
    <sheet name="Priorizacion de Causas" sheetId="22"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 r:id="rId15"/>
  </externalReferences>
  <calcPr calcId="191029"/>
  <pivotCaches>
    <pivotCache cacheId="22" r:id="rId1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1" l="1"/>
  <c r="A7" i="22"/>
  <c r="A6" i="22"/>
  <c r="F221" i="13"/>
  <c r="B221" i="13" a="1"/>
  <c r="B221" i="13"/>
  <c r="F220" i="13"/>
  <c r="F219" i="13"/>
  <c r="F218" i="13"/>
  <c r="F217" i="13"/>
  <c r="F216" i="13"/>
  <c r="F215" i="13"/>
  <c r="F214" i="13"/>
  <c r="F213" i="13"/>
  <c r="F212" i="13"/>
  <c r="F211" i="13"/>
  <c r="H210" i="13"/>
  <c r="F210" i="13"/>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J55"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J54" i="19"/>
  <c r="AM53" i="19"/>
  <c r="AL53" i="19"/>
  <c r="AK53" i="19"/>
  <c r="AJ53" i="19"/>
  <c r="AI53" i="19"/>
  <c r="AH53" i="19"/>
  <c r="AG53" i="19"/>
  <c r="AF53" i="19"/>
  <c r="AE53" i="19"/>
  <c r="AD53" i="19"/>
  <c r="AC53" i="19"/>
  <c r="AB53" i="19"/>
  <c r="AA53" i="19"/>
  <c r="Z53" i="19"/>
  <c r="Y53" i="19"/>
  <c r="X53" i="19"/>
  <c r="W53" i="19"/>
  <c r="V53" i="19"/>
  <c r="U53" i="19"/>
  <c r="T53" i="19"/>
  <c r="S53" i="19"/>
  <c r="R53" i="19"/>
  <c r="Q53" i="19"/>
  <c r="P53" i="19"/>
  <c r="O53" i="19"/>
  <c r="N53" i="19"/>
  <c r="M53" i="19"/>
  <c r="L53" i="19"/>
  <c r="K53" i="19"/>
  <c r="J53" i="19"/>
  <c r="AM52" i="19"/>
  <c r="AL52" i="19"/>
  <c r="AK52" i="19"/>
  <c r="AJ52" i="19"/>
  <c r="AI52" i="19"/>
  <c r="AH52" i="19"/>
  <c r="AG52" i="19"/>
  <c r="AF52" i="19"/>
  <c r="AE52" i="19"/>
  <c r="AD52" i="19"/>
  <c r="AC52" i="19"/>
  <c r="AB52" i="19"/>
  <c r="AA52" i="19"/>
  <c r="Z52" i="19"/>
  <c r="Y52" i="19"/>
  <c r="X52" i="19"/>
  <c r="W52" i="19"/>
  <c r="V52" i="19"/>
  <c r="U52" i="19"/>
  <c r="T52" i="19"/>
  <c r="S52" i="19"/>
  <c r="R52" i="19"/>
  <c r="Q52" i="19"/>
  <c r="P52" i="19"/>
  <c r="O52" i="19"/>
  <c r="N52" i="19"/>
  <c r="M52" i="19"/>
  <c r="L52" i="19"/>
  <c r="K52" i="19"/>
  <c r="J52"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J51"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J50"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J49"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J48"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J47"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J46"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J45"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J44" i="19"/>
  <c r="AM43" i="19"/>
  <c r="AL43" i="19"/>
  <c r="AK43" i="19"/>
  <c r="AJ43" i="19"/>
  <c r="AI43" i="19"/>
  <c r="AH43" i="19"/>
  <c r="AG43" i="19"/>
  <c r="AF43" i="19"/>
  <c r="AE43" i="19"/>
  <c r="AD43" i="19"/>
  <c r="AC43" i="19"/>
  <c r="AB43" i="19"/>
  <c r="AA43" i="19"/>
  <c r="Z43" i="19"/>
  <c r="Y43" i="19"/>
  <c r="X43" i="19"/>
  <c r="W43" i="19"/>
  <c r="V43" i="19"/>
  <c r="U43" i="19"/>
  <c r="T43" i="19"/>
  <c r="S43" i="19"/>
  <c r="R43" i="19"/>
  <c r="Q43" i="19"/>
  <c r="P43" i="19"/>
  <c r="O43" i="19"/>
  <c r="N43" i="19"/>
  <c r="M43" i="19"/>
  <c r="L43" i="19"/>
  <c r="K43" i="19"/>
  <c r="J43" i="19"/>
  <c r="AM42" i="19"/>
  <c r="AL42" i="19"/>
  <c r="AK42" i="19"/>
  <c r="AJ42" i="19"/>
  <c r="AI42" i="19"/>
  <c r="AH42" i="19"/>
  <c r="AG42" i="19"/>
  <c r="AF42" i="19"/>
  <c r="AE42" i="19"/>
  <c r="AD42" i="19"/>
  <c r="AC42" i="19"/>
  <c r="AB42" i="19"/>
  <c r="AA42" i="19"/>
  <c r="Z42" i="19"/>
  <c r="Y42" i="19"/>
  <c r="X42" i="19"/>
  <c r="W42" i="19"/>
  <c r="V42" i="19"/>
  <c r="U42" i="19"/>
  <c r="T42" i="19"/>
  <c r="S42" i="19"/>
  <c r="R42" i="19"/>
  <c r="Q42" i="19"/>
  <c r="P42" i="19"/>
  <c r="O42" i="19"/>
  <c r="N42" i="19"/>
  <c r="M42" i="19"/>
  <c r="L42" i="19"/>
  <c r="K42" i="19"/>
  <c r="J42"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L41" i="19"/>
  <c r="K41" i="19"/>
  <c r="J41"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J40"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J39"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J38"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J37"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J36"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J35"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J34" i="19"/>
  <c r="AM33" i="19"/>
  <c r="AL33" i="19"/>
  <c r="AK33" i="19"/>
  <c r="AJ33" i="19"/>
  <c r="AI33" i="19"/>
  <c r="AH33" i="19"/>
  <c r="AG33" i="19"/>
  <c r="AF33" i="19"/>
  <c r="AE33" i="19"/>
  <c r="AD33" i="19"/>
  <c r="AC33" i="19"/>
  <c r="AB33" i="19"/>
  <c r="AA33" i="19"/>
  <c r="Z33" i="19"/>
  <c r="Y33" i="19"/>
  <c r="X33" i="19"/>
  <c r="W33" i="19"/>
  <c r="V33" i="19"/>
  <c r="U33" i="19"/>
  <c r="T33" i="19"/>
  <c r="S33" i="19"/>
  <c r="R33" i="19"/>
  <c r="Q33" i="19"/>
  <c r="P33" i="19"/>
  <c r="O33" i="19"/>
  <c r="N33" i="19"/>
  <c r="M33" i="19"/>
  <c r="L33" i="19"/>
  <c r="K33" i="19"/>
  <c r="J33" i="19"/>
  <c r="AM32" i="19"/>
  <c r="AL32" i="19"/>
  <c r="AK32" i="19"/>
  <c r="AJ32" i="19"/>
  <c r="AI32" i="19"/>
  <c r="AH32" i="19"/>
  <c r="AG32" i="19"/>
  <c r="AF32" i="19"/>
  <c r="AE32" i="19"/>
  <c r="AD32" i="19"/>
  <c r="AC32" i="19"/>
  <c r="AB32" i="19"/>
  <c r="AA32" i="19"/>
  <c r="Z32" i="19"/>
  <c r="Y32" i="19"/>
  <c r="X32" i="19"/>
  <c r="W32" i="19"/>
  <c r="V32" i="19"/>
  <c r="U32" i="19"/>
  <c r="T32" i="19"/>
  <c r="S32" i="19"/>
  <c r="R32" i="19"/>
  <c r="Q32" i="19"/>
  <c r="P32" i="19"/>
  <c r="O32" i="19"/>
  <c r="N32" i="19"/>
  <c r="M32" i="19"/>
  <c r="L32" i="19"/>
  <c r="K32" i="19"/>
  <c r="J32"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J31"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J29"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J28"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J27"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J26"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J25"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AM22" i="19"/>
  <c r="AL22" i="19"/>
  <c r="AK22" i="19"/>
  <c r="AJ22" i="19"/>
  <c r="AI22" i="19"/>
  <c r="AH22" i="19"/>
  <c r="AG22" i="19"/>
  <c r="AF22" i="19"/>
  <c r="AE22" i="19"/>
  <c r="AD22" i="19"/>
  <c r="AC22" i="19"/>
  <c r="AB22" i="19"/>
  <c r="AA22" i="19"/>
  <c r="Z22" i="19"/>
  <c r="Y22" i="19"/>
  <c r="X22" i="19"/>
  <c r="W22" i="19"/>
  <c r="V22" i="19"/>
  <c r="U22" i="19"/>
  <c r="T22" i="19"/>
  <c r="S22" i="19"/>
  <c r="R22" i="19"/>
  <c r="Q22" i="19"/>
  <c r="P22" i="19"/>
  <c r="O22" i="19"/>
  <c r="N22" i="19"/>
  <c r="M22" i="19"/>
  <c r="L22" i="19"/>
  <c r="K22" i="19"/>
  <c r="J22"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AM19" i="19"/>
  <c r="AL19" i="19"/>
  <c r="AK19" i="19"/>
  <c r="AJ19" i="19"/>
  <c r="AI19" i="19"/>
  <c r="AH19" i="19"/>
  <c r="AG19" i="19"/>
  <c r="AF19" i="19"/>
  <c r="AE19" i="19"/>
  <c r="AD19" i="19"/>
  <c r="AC19" i="19"/>
  <c r="AB19" i="19"/>
  <c r="AA19" i="19"/>
  <c r="Z19" i="19"/>
  <c r="Y19" i="19"/>
  <c r="X19" i="19"/>
  <c r="W19" i="19"/>
  <c r="V19" i="19"/>
  <c r="U19" i="19"/>
  <c r="T19" i="19"/>
  <c r="S19" i="19"/>
  <c r="R19" i="19"/>
  <c r="Q19" i="19"/>
  <c r="P19" i="19"/>
  <c r="O19" i="19"/>
  <c r="N19" i="19"/>
  <c r="M19" i="19"/>
  <c r="L19" i="19"/>
  <c r="K19" i="19"/>
  <c r="J19"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AM17" i="19"/>
  <c r="AL17" i="19"/>
  <c r="AK17" i="19"/>
  <c r="AJ17" i="19"/>
  <c r="AI17" i="19"/>
  <c r="AH17" i="19"/>
  <c r="AG17" i="19"/>
  <c r="AF17" i="19"/>
  <c r="AE17" i="19"/>
  <c r="AD17" i="19"/>
  <c r="AC17" i="19"/>
  <c r="AB17" i="19"/>
  <c r="AA17" i="19"/>
  <c r="Z17" i="19"/>
  <c r="Y17" i="19"/>
  <c r="X17" i="19"/>
  <c r="W17" i="19"/>
  <c r="V17" i="19"/>
  <c r="U17" i="19"/>
  <c r="T17" i="19"/>
  <c r="S17" i="19"/>
  <c r="R17" i="19"/>
  <c r="Q17" i="19"/>
  <c r="P17" i="19"/>
  <c r="O17" i="19"/>
  <c r="N17" i="19"/>
  <c r="M17" i="19"/>
  <c r="L17" i="19"/>
  <c r="K17" i="19"/>
  <c r="J17" i="19"/>
  <c r="AM16" i="19"/>
  <c r="AL16" i="19"/>
  <c r="AK16" i="19"/>
  <c r="AJ16" i="19"/>
  <c r="AI16" i="19"/>
  <c r="AH16" i="19"/>
  <c r="AG16" i="19"/>
  <c r="AF16" i="19"/>
  <c r="AE16" i="19"/>
  <c r="AD16" i="19"/>
  <c r="AC16" i="19"/>
  <c r="AB16" i="19"/>
  <c r="AA16" i="19"/>
  <c r="Z16" i="19"/>
  <c r="Y16" i="19"/>
  <c r="X16" i="19"/>
  <c r="W16" i="19"/>
  <c r="V16" i="19"/>
  <c r="U16" i="19"/>
  <c r="T16" i="19"/>
  <c r="S16" i="19"/>
  <c r="R16" i="19"/>
  <c r="Q16" i="19"/>
  <c r="P16" i="19"/>
  <c r="O16" i="19"/>
  <c r="N16" i="19"/>
  <c r="M16" i="19"/>
  <c r="L16" i="19"/>
  <c r="K16" i="19"/>
  <c r="J16" i="19"/>
  <c r="AM15" i="19"/>
  <c r="AL15" i="19"/>
  <c r="AK15" i="19"/>
  <c r="AJ15" i="19"/>
  <c r="AI15" i="19"/>
  <c r="AH15" i="19"/>
  <c r="AG15" i="19"/>
  <c r="AF15" i="19"/>
  <c r="AE15" i="19"/>
  <c r="AD15" i="19"/>
  <c r="AC15" i="19"/>
  <c r="AB15" i="19"/>
  <c r="AA15" i="19"/>
  <c r="Z15" i="19"/>
  <c r="Y15" i="19"/>
  <c r="X15" i="19"/>
  <c r="W15" i="19"/>
  <c r="V15" i="19"/>
  <c r="U15" i="19"/>
  <c r="T15" i="19"/>
  <c r="S15" i="19"/>
  <c r="R15" i="19"/>
  <c r="Q15" i="19"/>
  <c r="P15" i="19"/>
  <c r="O15" i="19"/>
  <c r="N15" i="19"/>
  <c r="M15" i="19"/>
  <c r="L15" i="19"/>
  <c r="K15" i="19"/>
  <c r="J15"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M12" i="19"/>
  <c r="AL12" i="19"/>
  <c r="AK12" i="19"/>
  <c r="AJ12" i="19"/>
  <c r="AI12" i="19"/>
  <c r="AH12" i="19"/>
  <c r="AG12" i="19"/>
  <c r="AF12" i="19"/>
  <c r="AE12" i="19"/>
  <c r="AD12" i="19"/>
  <c r="AC12" i="19"/>
  <c r="AB12" i="19"/>
  <c r="AA12" i="19"/>
  <c r="Z12" i="19"/>
  <c r="Y12" i="19"/>
  <c r="X12" i="19"/>
  <c r="W12" i="19"/>
  <c r="V12" i="19"/>
  <c r="U12" i="19"/>
  <c r="T12" i="19"/>
  <c r="S12" i="19"/>
  <c r="R12" i="19"/>
  <c r="Q12" i="19"/>
  <c r="P12" i="19"/>
  <c r="O12" i="19"/>
  <c r="N12" i="19"/>
  <c r="M12" i="19"/>
  <c r="L12" i="19"/>
  <c r="K12" i="19"/>
  <c r="J12" i="19"/>
  <c r="AM11" i="19"/>
  <c r="AL11" i="19"/>
  <c r="AK11" i="19"/>
  <c r="AJ11" i="19"/>
  <c r="AI11" i="19"/>
  <c r="AH11" i="19"/>
  <c r="AG11" i="19"/>
  <c r="AF11" i="19"/>
  <c r="AE11" i="19"/>
  <c r="AD11" i="19"/>
  <c r="AC11" i="19"/>
  <c r="AB11" i="19"/>
  <c r="AA11" i="19"/>
  <c r="Z11" i="19"/>
  <c r="Y11" i="19"/>
  <c r="X11" i="19"/>
  <c r="W11" i="19"/>
  <c r="V11" i="19"/>
  <c r="U11" i="19"/>
  <c r="T11" i="19"/>
  <c r="S11" i="19"/>
  <c r="R11" i="19"/>
  <c r="Q11" i="19"/>
  <c r="P11" i="19"/>
  <c r="O11" i="19"/>
  <c r="N11" i="19"/>
  <c r="M11" i="19"/>
  <c r="L11" i="19"/>
  <c r="K11" i="19"/>
  <c r="J11" i="19"/>
  <c r="AM10" i="19"/>
  <c r="AL10" i="19"/>
  <c r="AK10" i="19"/>
  <c r="AJ10" i="19"/>
  <c r="AI10" i="19"/>
  <c r="AH10" i="19"/>
  <c r="AG10" i="19"/>
  <c r="AF10" i="19"/>
  <c r="AE10" i="19"/>
  <c r="AD10" i="19"/>
  <c r="AC10" i="19"/>
  <c r="AB10" i="19"/>
  <c r="AA10" i="19"/>
  <c r="Z10" i="19"/>
  <c r="Y10" i="19"/>
  <c r="X10" i="19"/>
  <c r="W10" i="19"/>
  <c r="V10" i="19"/>
  <c r="U10" i="19"/>
  <c r="T10" i="19"/>
  <c r="S10" i="19"/>
  <c r="R10" i="19"/>
  <c r="Q10" i="19"/>
  <c r="P10" i="19"/>
  <c r="O10" i="19"/>
  <c r="N10" i="19"/>
  <c r="M10" i="19"/>
  <c r="L10" i="19"/>
  <c r="K10" i="19"/>
  <c r="J10" i="19"/>
  <c r="AM9" i="19"/>
  <c r="AL9" i="19"/>
  <c r="AK9" i="19"/>
  <c r="AJ9" i="19"/>
  <c r="AI9" i="19"/>
  <c r="AH9" i="19"/>
  <c r="AG9" i="19"/>
  <c r="AF9" i="19"/>
  <c r="AE9" i="19"/>
  <c r="AD9" i="19"/>
  <c r="AC9" i="19"/>
  <c r="AB9" i="19"/>
  <c r="AA9" i="19"/>
  <c r="Z9" i="19"/>
  <c r="Y9" i="19"/>
  <c r="X9" i="19"/>
  <c r="W9" i="19"/>
  <c r="V9" i="19"/>
  <c r="U9" i="19"/>
  <c r="T9" i="19"/>
  <c r="S9" i="19"/>
  <c r="R9" i="19"/>
  <c r="Q9" i="19"/>
  <c r="P9" i="19"/>
  <c r="O9" i="19"/>
  <c r="N9" i="19"/>
  <c r="M9" i="19"/>
  <c r="L9" i="19"/>
  <c r="K9" i="19"/>
  <c r="J9" i="19"/>
  <c r="AM8" i="19"/>
  <c r="AL8" i="19"/>
  <c r="AK8" i="19"/>
  <c r="AJ8" i="19"/>
  <c r="AI8" i="19"/>
  <c r="AH8" i="19"/>
  <c r="AG8" i="19"/>
  <c r="AF8" i="19"/>
  <c r="AE8" i="19"/>
  <c r="AD8" i="19"/>
  <c r="AC8" i="19"/>
  <c r="AB8" i="19"/>
  <c r="AA8" i="19"/>
  <c r="Z8" i="19"/>
  <c r="Y8" i="19"/>
  <c r="X8" i="19"/>
  <c r="W8" i="19"/>
  <c r="V8" i="19"/>
  <c r="U8" i="19"/>
  <c r="T8" i="19"/>
  <c r="S8" i="19"/>
  <c r="R8" i="19"/>
  <c r="Q8" i="19"/>
  <c r="P8" i="19"/>
  <c r="O8" i="19"/>
  <c r="N8" i="19"/>
  <c r="M8" i="19"/>
  <c r="L8" i="19"/>
  <c r="K8" i="19"/>
  <c r="J8" i="19"/>
  <c r="AM7" i="19"/>
  <c r="AL7" i="19"/>
  <c r="AK7" i="19"/>
  <c r="AJ7" i="19"/>
  <c r="AI7" i="19"/>
  <c r="AH7" i="19"/>
  <c r="AG7" i="19"/>
  <c r="AF7" i="19"/>
  <c r="AE7" i="19"/>
  <c r="AD7" i="19"/>
  <c r="AC7" i="19"/>
  <c r="AB7" i="19"/>
  <c r="AA7" i="19"/>
  <c r="Z7" i="19"/>
  <c r="Y7" i="19"/>
  <c r="X7" i="19"/>
  <c r="W7" i="19"/>
  <c r="V7" i="19"/>
  <c r="U7" i="19"/>
  <c r="T7" i="19"/>
  <c r="S7" i="19"/>
  <c r="R7" i="19"/>
  <c r="Q7" i="19"/>
  <c r="P7" i="19"/>
  <c r="O7" i="19"/>
  <c r="N7" i="19"/>
  <c r="M7" i="19"/>
  <c r="L7" i="19"/>
  <c r="K7" i="19"/>
  <c r="J7" i="19"/>
  <c r="AM6" i="19"/>
  <c r="AL6" i="19"/>
  <c r="AK6" i="19"/>
  <c r="AJ6" i="19"/>
  <c r="AI6" i="19"/>
  <c r="AH6" i="19"/>
  <c r="AG6" i="19"/>
  <c r="AF6" i="19"/>
  <c r="AE6" i="19"/>
  <c r="AD6" i="19"/>
  <c r="AC6" i="19"/>
  <c r="AB6" i="19"/>
  <c r="AA6" i="19"/>
  <c r="Z6" i="19"/>
  <c r="Y6" i="19"/>
  <c r="X6" i="19"/>
  <c r="W6" i="19"/>
  <c r="V6" i="19"/>
  <c r="U6" i="19"/>
  <c r="T6" i="19"/>
  <c r="S6" i="19"/>
  <c r="R6" i="19"/>
  <c r="Q6" i="19"/>
  <c r="P6" i="19"/>
  <c r="O6" i="19"/>
  <c r="N6" i="19"/>
  <c r="M6" i="19"/>
  <c r="L6" i="19"/>
  <c r="K6" i="19"/>
  <c r="J6" i="19"/>
  <c r="AL44" i="18"/>
  <c r="AJ44" i="18"/>
  <c r="AH44" i="18"/>
  <c r="AF44" i="18"/>
  <c r="AD44" i="18"/>
  <c r="AB44" i="18"/>
  <c r="Z44" i="18"/>
  <c r="X44" i="18"/>
  <c r="V44" i="18"/>
  <c r="T44" i="18"/>
  <c r="R44" i="18"/>
  <c r="P44" i="18"/>
  <c r="N44" i="18"/>
  <c r="L44" i="18"/>
  <c r="J44" i="18"/>
  <c r="AL42" i="18"/>
  <c r="AJ42" i="18"/>
  <c r="AH42" i="18"/>
  <c r="AF42" i="18"/>
  <c r="AD42" i="18"/>
  <c r="AB42" i="18"/>
  <c r="Z42" i="18"/>
  <c r="X42" i="18"/>
  <c r="V42" i="18"/>
  <c r="T42" i="18"/>
  <c r="R42" i="18"/>
  <c r="P42" i="18"/>
  <c r="N42" i="18"/>
  <c r="L42" i="18"/>
  <c r="J42" i="18"/>
  <c r="AL40" i="18"/>
  <c r="AJ40" i="18"/>
  <c r="AH40" i="18"/>
  <c r="AF40" i="18"/>
  <c r="AD40" i="18"/>
  <c r="AB40" i="18"/>
  <c r="Z40" i="18"/>
  <c r="X40" i="18"/>
  <c r="V40" i="18"/>
  <c r="T40" i="18"/>
  <c r="R40" i="18"/>
  <c r="P40" i="18"/>
  <c r="N40" i="18"/>
  <c r="L40" i="18"/>
  <c r="J40" i="18"/>
  <c r="AL38" i="18"/>
  <c r="AJ38" i="18"/>
  <c r="AH38" i="18"/>
  <c r="AF38" i="18"/>
  <c r="AD38" i="18"/>
  <c r="AB38" i="18"/>
  <c r="Z38" i="18"/>
  <c r="X38" i="18"/>
  <c r="V38" i="18"/>
  <c r="T38" i="18"/>
  <c r="R38" i="18"/>
  <c r="P38" i="18"/>
  <c r="N38" i="18"/>
  <c r="L38" i="18"/>
  <c r="J38" i="18"/>
  <c r="AL36" i="18"/>
  <c r="AJ36" i="18"/>
  <c r="AH36" i="18"/>
  <c r="AF36" i="18"/>
  <c r="AD36" i="18"/>
  <c r="AB36" i="18"/>
  <c r="Z36" i="18"/>
  <c r="X36" i="18"/>
  <c r="V36" i="18"/>
  <c r="T36" i="18"/>
  <c r="R36" i="18"/>
  <c r="P36" i="18"/>
  <c r="N36" i="18"/>
  <c r="L36" i="18"/>
  <c r="J36" i="18"/>
  <c r="AL34" i="18"/>
  <c r="AJ34" i="18"/>
  <c r="AH34" i="18"/>
  <c r="AF34" i="18"/>
  <c r="AD34" i="18"/>
  <c r="AB34" i="18"/>
  <c r="Z34" i="18"/>
  <c r="X34" i="18"/>
  <c r="V34" i="18"/>
  <c r="T34" i="18"/>
  <c r="R34" i="18"/>
  <c r="P34" i="18"/>
  <c r="N34" i="18"/>
  <c r="L34" i="18"/>
  <c r="J34" i="18"/>
  <c r="AL32" i="18"/>
  <c r="AJ32" i="18"/>
  <c r="AH32" i="18"/>
  <c r="AF32" i="18"/>
  <c r="AD32" i="18"/>
  <c r="AB32" i="18"/>
  <c r="Z32" i="18"/>
  <c r="X32" i="18"/>
  <c r="V32" i="18"/>
  <c r="T32" i="18"/>
  <c r="R32" i="18"/>
  <c r="P32" i="18"/>
  <c r="N32" i="18"/>
  <c r="L32" i="18"/>
  <c r="J32" i="18"/>
  <c r="AL30" i="18"/>
  <c r="AJ30" i="18"/>
  <c r="AH30" i="18"/>
  <c r="AF30" i="18"/>
  <c r="AD30" i="18"/>
  <c r="AB30" i="18"/>
  <c r="Z30" i="18"/>
  <c r="X30" i="18"/>
  <c r="V30" i="18"/>
  <c r="T30" i="18"/>
  <c r="R30" i="18"/>
  <c r="P30" i="18"/>
  <c r="N30" i="18"/>
  <c r="L30" i="18"/>
  <c r="J30" i="18"/>
  <c r="AL28" i="18"/>
  <c r="AJ28" i="18"/>
  <c r="AH28" i="18"/>
  <c r="AF28" i="18"/>
  <c r="AD28" i="18"/>
  <c r="AB28" i="18"/>
  <c r="Z28" i="18"/>
  <c r="X28" i="18"/>
  <c r="V28" i="18"/>
  <c r="T28" i="18"/>
  <c r="R28" i="18"/>
  <c r="P28" i="18"/>
  <c r="N28" i="18"/>
  <c r="L28" i="18"/>
  <c r="J28" i="18"/>
  <c r="AL26" i="18"/>
  <c r="AJ26" i="18"/>
  <c r="AH26" i="18"/>
  <c r="AF26" i="18"/>
  <c r="AD26" i="18"/>
  <c r="AB26" i="18"/>
  <c r="Z26" i="18"/>
  <c r="X26" i="18"/>
  <c r="V26" i="18"/>
  <c r="T26" i="18"/>
  <c r="R26" i="18"/>
  <c r="P26" i="18"/>
  <c r="N26" i="18"/>
  <c r="L26" i="18"/>
  <c r="J26" i="18"/>
  <c r="AL24" i="18"/>
  <c r="AJ24" i="18"/>
  <c r="AH24" i="18"/>
  <c r="AF24" i="18"/>
  <c r="AD24" i="18"/>
  <c r="AB24" i="18"/>
  <c r="Z24" i="18"/>
  <c r="X24" i="18"/>
  <c r="V24" i="18"/>
  <c r="T24" i="18"/>
  <c r="R24" i="18"/>
  <c r="P24" i="18"/>
  <c r="N24" i="18"/>
  <c r="L24" i="18"/>
  <c r="J24" i="18"/>
  <c r="AL22" i="18"/>
  <c r="AJ22" i="18"/>
  <c r="AH22" i="18"/>
  <c r="AF22" i="18"/>
  <c r="AD22" i="18"/>
  <c r="AB22" i="18"/>
  <c r="Z22" i="18"/>
  <c r="X22" i="18"/>
  <c r="V22" i="18"/>
  <c r="T22" i="18"/>
  <c r="R22" i="18"/>
  <c r="P22" i="18"/>
  <c r="N22" i="18"/>
  <c r="L22" i="18"/>
  <c r="J22" i="18"/>
  <c r="AL20" i="18"/>
  <c r="AJ20" i="18"/>
  <c r="AH20" i="18"/>
  <c r="AF20" i="18"/>
  <c r="AD20" i="18"/>
  <c r="AB20" i="18"/>
  <c r="Z20" i="18"/>
  <c r="X20" i="18"/>
  <c r="V20" i="18"/>
  <c r="T20" i="18"/>
  <c r="R20" i="18"/>
  <c r="P20" i="18"/>
  <c r="N20" i="18"/>
  <c r="L20" i="18"/>
  <c r="J20" i="18"/>
  <c r="AL18" i="18"/>
  <c r="AJ18" i="18"/>
  <c r="AH18" i="18"/>
  <c r="AF18" i="18"/>
  <c r="AD18" i="18"/>
  <c r="AB18" i="18"/>
  <c r="Z18" i="18"/>
  <c r="X18" i="18"/>
  <c r="V18" i="18"/>
  <c r="T18" i="18"/>
  <c r="R18" i="18"/>
  <c r="P18" i="18"/>
  <c r="N18" i="18"/>
  <c r="L18" i="18"/>
  <c r="J18" i="18"/>
  <c r="AL16" i="18"/>
  <c r="AJ16" i="18"/>
  <c r="AH16" i="18"/>
  <c r="AF16" i="18"/>
  <c r="AD16" i="18"/>
  <c r="AB16" i="18"/>
  <c r="Z16" i="18"/>
  <c r="X16" i="18"/>
  <c r="V16" i="18"/>
  <c r="T16" i="18"/>
  <c r="R16" i="18"/>
  <c r="P16" i="18"/>
  <c r="N16" i="18"/>
  <c r="L16" i="18"/>
  <c r="J16" i="18"/>
  <c r="AL14" i="18"/>
  <c r="AJ14" i="18"/>
  <c r="AH14" i="18"/>
  <c r="AF14" i="18"/>
  <c r="AD14" i="18"/>
  <c r="AB14" i="18"/>
  <c r="Z14" i="18"/>
  <c r="X14" i="18"/>
  <c r="V14" i="18"/>
  <c r="T14" i="18"/>
  <c r="R14" i="18"/>
  <c r="P14" i="18"/>
  <c r="N14" i="18"/>
  <c r="L14" i="18"/>
  <c r="J14" i="18"/>
  <c r="AL12" i="18"/>
  <c r="AJ12" i="18"/>
  <c r="AH12" i="18"/>
  <c r="AF12" i="18"/>
  <c r="AD12" i="18"/>
  <c r="AB12" i="18"/>
  <c r="Z12" i="18"/>
  <c r="X12" i="18"/>
  <c r="V12" i="18"/>
  <c r="T12" i="18"/>
  <c r="R12" i="18"/>
  <c r="P12" i="18"/>
  <c r="N12" i="18"/>
  <c r="L12" i="18"/>
  <c r="J12" i="18"/>
  <c r="AL10" i="18"/>
  <c r="AJ10" i="18"/>
  <c r="AH10" i="18"/>
  <c r="AF10" i="18"/>
  <c r="AD10" i="18"/>
  <c r="AB10" i="18"/>
  <c r="Z10" i="18"/>
  <c r="X10" i="18"/>
  <c r="V10" i="18"/>
  <c r="T10" i="18"/>
  <c r="R10" i="18"/>
  <c r="P10" i="18"/>
  <c r="N10" i="18"/>
  <c r="L10" i="18"/>
  <c r="J10" i="18"/>
  <c r="AL8" i="18"/>
  <c r="AJ8" i="18"/>
  <c r="AH8" i="18"/>
  <c r="AF8" i="18"/>
  <c r="AD8" i="18"/>
  <c r="AB8" i="18"/>
  <c r="Z8" i="18"/>
  <c r="X8" i="18"/>
  <c r="V8" i="18"/>
  <c r="T8" i="18"/>
  <c r="R8" i="18"/>
  <c r="P8" i="18"/>
  <c r="N8" i="18"/>
  <c r="L8" i="18"/>
  <c r="J8" i="18"/>
  <c r="AL6" i="18"/>
  <c r="AJ6" i="18"/>
  <c r="AH6" i="18"/>
  <c r="AF6" i="18"/>
  <c r="AD6" i="18"/>
  <c r="AB6" i="18"/>
  <c r="Z6" i="18"/>
  <c r="X6" i="18"/>
  <c r="V6" i="18"/>
  <c r="T6" i="18"/>
  <c r="R6" i="18"/>
  <c r="P6" i="18"/>
  <c r="N6" i="18"/>
  <c r="L6" i="18"/>
  <c r="J6" i="18"/>
  <c r="N21" i="1"/>
  <c r="N20" i="1"/>
  <c r="N19" i="1"/>
  <c r="N18" i="1"/>
  <c r="N17" i="1"/>
  <c r="AF16" i="1"/>
  <c r="AC16" i="1"/>
  <c r="AB16" i="1"/>
  <c r="W16" i="1"/>
  <c r="Q16" i="1"/>
  <c r="P16" i="1"/>
  <c r="O16" i="1"/>
  <c r="N16" i="1"/>
  <c r="L16" i="1"/>
  <c r="K16" i="1"/>
  <c r="N15" i="1"/>
  <c r="AF14" i="1"/>
  <c r="AC14" i="1"/>
  <c r="AB14" i="1"/>
  <c r="W14" i="1"/>
  <c r="N14" i="1"/>
  <c r="N13" i="1"/>
  <c r="N12" i="1"/>
  <c r="N11" i="1"/>
  <c r="AF10" i="1"/>
  <c r="AC10" i="1"/>
  <c r="AB10" i="1"/>
  <c r="W10" i="1"/>
  <c r="Q10" i="1"/>
  <c r="O10" i="1"/>
  <c r="N10" i="1"/>
  <c r="L10" i="1"/>
  <c r="K10" i="1"/>
  <c r="A6" i="23"/>
  <c r="S42" i="22"/>
  <c r="S41" i="22"/>
  <c r="S40" i="22"/>
  <c r="R40" i="22"/>
  <c r="S39" i="22"/>
  <c r="R39" i="22"/>
  <c r="S38" i="22"/>
  <c r="R38" i="22"/>
  <c r="S37" i="22"/>
  <c r="R37" i="22"/>
  <c r="S36" i="22"/>
  <c r="R36" i="22"/>
  <c r="S35" i="22"/>
  <c r="R35" i="22"/>
  <c r="S29" i="22"/>
  <c r="R29" i="22"/>
  <c r="S28" i="22"/>
  <c r="R28" i="22"/>
  <c r="S27" i="22"/>
  <c r="R27" i="22"/>
  <c r="S26" i="22"/>
  <c r="R26" i="22"/>
  <c r="S25" i="22"/>
  <c r="R25" i="22"/>
  <c r="S24" i="22"/>
  <c r="R24" i="22"/>
  <c r="S23" i="22"/>
  <c r="R23" i="22"/>
  <c r="S22" i="22"/>
  <c r="R22" i="22"/>
  <c r="S21" i="22"/>
  <c r="R21" i="22"/>
  <c r="S20" i="22"/>
  <c r="R20" i="22"/>
  <c r="S19" i="22"/>
  <c r="R19" i="22"/>
  <c r="S18" i="22"/>
  <c r="R18" i="22"/>
  <c r="S17" i="22"/>
  <c r="R17" i="22"/>
  <c r="S16" i="22"/>
  <c r="R16" i="22"/>
  <c r="S15" i="22"/>
  <c r="R15" i="22"/>
  <c r="S14" i="22"/>
  <c r="R14" i="22"/>
  <c r="S13" i="22"/>
  <c r="R13" i="22"/>
  <c r="S12" i="22"/>
  <c r="R12" i="22"/>
  <c r="S11" i="22"/>
  <c r="R11" i="22"/>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<sst xmlns="http://schemas.openxmlformats.org/spreadsheetml/2006/main" count="584" uniqueCount="389">
  <si>
    <t>Matriz Mapa de Riesgos</t>
  </si>
  <si>
    <r>
      <rPr>
        <sz val="10"/>
        <rFont val="Arial Narrow"/>
        <family val="2"/>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</si>
  <si>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</si>
  <si>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rPr>
        <sz val="11"/>
        <rFont val="Arial Narrow"/>
        <family val="2"/>
      </rP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</si>
  <si>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rPr>
        <sz val="10"/>
        <rFont val="Arial Narrow"/>
        <family val="2"/>
      </rP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</si>
  <si>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</si>
  <si>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</si>
  <si>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</si>
  <si>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</si>
  <si>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</si>
  <si>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</si>
  <si>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</si>
  <si>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</si>
  <si>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</si>
  <si>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</si>
  <si>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</si>
  <si>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</si>
  <si>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</si>
  <si>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</si>
  <si>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</si>
  <si>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</si>
  <si>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</si>
  <si>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sz val="9"/>
        <rFont val="Arial Narrow"/>
        <family val="2"/>
      </rP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</si>
  <si>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</si>
  <si>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</si>
  <si>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</si>
  <si>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</si>
  <si>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</si>
  <si>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</si>
  <si>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</si>
  <si>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</si>
  <si>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</si>
  <si>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sz val="9"/>
        <rFont val="Arial Narrow"/>
        <family val="2"/>
      </rP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</si>
  <si>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</si>
  <si>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</si>
  <si>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rPr>
        <b/>
        <sz val="9"/>
        <rFont val="Arial Narrow"/>
        <family val="2"/>
      </rPr>
      <t xml:space="preserve">ATRIBUTOS EFICIENCIA
</t>
    </r>
    <r>
      <rPr>
        <sz val="9"/>
        <rFont val="Arial Narrow"/>
        <family val="2"/>
      </rPr>
      <t>Tipo</t>
    </r>
  </si>
  <si>
    <t>Utilice la lista de despligue que se encuentra parametrizada, le aparecerán las opciones: i)Preventivo, ii)Detectivo, iii)Correctivo.</t>
  </si>
  <si>
    <r>
      <rPr>
        <b/>
        <sz val="9"/>
        <rFont val="Arial Narrow"/>
        <family val="2"/>
      </rPr>
      <t xml:space="preserve">ATRIBUTOS EFICIENCIA
</t>
    </r>
    <r>
      <rPr>
        <sz val="9"/>
        <rFont val="Arial Narrow"/>
        <family val="2"/>
      </rPr>
      <t>Implementación</t>
    </r>
  </si>
  <si>
    <t>Utilice la lista de despligue que se encuentra parametrizada, le aparecerán las opciones: i)Automático, ii)Manual.</t>
  </si>
  <si>
    <r>
      <rPr>
        <b/>
        <sz val="9"/>
        <rFont val="Arial Narrow"/>
        <family val="2"/>
      </rPr>
      <t xml:space="preserve">ATRIBUTOS EFICIENCIA
</t>
    </r>
    <r>
      <rPr>
        <sz val="9"/>
        <rFont val="Arial Narrow"/>
        <family val="2"/>
      </rPr>
      <t>Calificación</t>
    </r>
  </si>
  <si>
    <t xml:space="preserve">La matriz automáticamente hará el cálculo para el control analizado (Columna T) </t>
  </si>
  <si>
    <r>
      <rPr>
        <b/>
        <sz val="9"/>
        <rFont val="Arial Narrow"/>
        <family val="2"/>
      </rPr>
      <t xml:space="preserve">ATRIBUTOS INFORMATIVOS
</t>
    </r>
    <r>
      <rPr>
        <sz val="9"/>
        <rFont val="Arial Narrow"/>
        <family val="2"/>
      </rPr>
      <t>Documentación</t>
    </r>
  </si>
  <si>
    <t>Utilice la lista de despligue que se encuentra parametrizada, le aparecerán las opciones: i)Documentado, ii)Sin documentar.</t>
  </si>
  <si>
    <r>
      <rPr>
        <b/>
        <sz val="9"/>
        <rFont val="Arial Narrow"/>
        <family val="2"/>
      </rPr>
      <t xml:space="preserve">ATRIBUTOS INFORMATIVOS
</t>
    </r>
    <r>
      <rPr>
        <sz val="9"/>
        <rFont val="Arial Narrow"/>
        <family val="2"/>
      </rPr>
      <t>Frecuencia</t>
    </r>
  </si>
  <si>
    <t>Utilice la lista de despligue que se encuentra parametrizada, le aparecerán las opciones: i)Continua, ii)Aleatoria.</t>
  </si>
  <si>
    <r>
      <rPr>
        <b/>
        <sz val="9"/>
        <rFont val="Arial Narrow"/>
        <family val="2"/>
      </rP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</si>
  <si>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</si>
  <si>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</si>
  <si>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rPr>
        <sz val="9"/>
        <rFont val="Arial Narrow"/>
        <family val="2"/>
      </rP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</si>
  <si>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</si>
  <si>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</si>
  <si>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rPr>
        <b/>
        <sz val="9"/>
        <rFont val="Arial Narrow"/>
        <family val="2"/>
      </rP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</si>
  <si>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</si>
  <si>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</si>
  <si>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</si>
  <si>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sz val="10"/>
        <rFont val="Arial Narrow"/>
        <family val="2"/>
      </rP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</si>
  <si>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rPr>
        <sz val="10"/>
        <rFont val="Arial Narrow"/>
        <family val="2"/>
      </rP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</si>
  <si>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rPr>
        <sz val="10"/>
        <rFont val="Arial Narrow"/>
        <family val="2"/>
      </rP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</si>
  <si>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rPr>
        <sz val="10"/>
        <rFont val="Arial Narrow"/>
        <family val="2"/>
      </rP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</si>
  <si>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rPr>
        <sz val="10"/>
        <rFont val="Arial Narrow"/>
        <family val="2"/>
      </rP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</si>
  <si>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 xml:space="preserve">PROCESO: SISTEMA INTEGRADO DE GESTIÓN </t>
  </si>
  <si>
    <t>Codigo:FOR-029-PRO-SIG-01</t>
  </si>
  <si>
    <t>Versión: 01</t>
  </si>
  <si>
    <t>FORMATO: CONTEXTO ESTRATEGICO</t>
  </si>
  <si>
    <t>Fecha: 21/02/2024</t>
  </si>
  <si>
    <t>Pagina:  1 de 1</t>
  </si>
  <si>
    <t xml:space="preserve">CONTEXTO ESTRATEGICO </t>
  </si>
  <si>
    <t>PROCESO: GESTIÓN DE LA GOBERNABILIDAD, CONVIVENCIA Y SEGURIDAD CIUDADANA</t>
  </si>
  <si>
    <t xml:space="preserve">OBJETIVO: FORMULAR, IMPLEMENTAR, ADOPTAR Y HACER SEGUIMIENTO A POLÍTICAS PÚBLICAS, PLANES, PROGRAMAS Y PROYECTOS TERRITORIALES DE SEGURIDAD, JUSTICIA Y ORDEN PÚBLICO, DERECHOS HUMANOS Y CONVIVENCIA PACÍFICA; A TRAVÉS DE ESTRATEGIAS DE PREVENCIÓN, ATENCIÓN, PROMOCIÓN Y PROTECCIÓN, ENCAMINADOS A FORTALECER LA GOBERNABILIDAD DEMOCRÁTICA Y LA RESOLUCIÓN PACÍFICA DE CONFLICTOS EN EL MUNICIPIO.
</t>
  </si>
  <si>
    <t>FACTORES EXTERNOS</t>
  </si>
  <si>
    <t>CAUSAS</t>
  </si>
  <si>
    <t>FACTORES INTERNOS</t>
  </si>
  <si>
    <t>FACTORES DEL PROCESO</t>
  </si>
  <si>
    <t>POLÍTICOS</t>
  </si>
  <si>
    <t>Cambios de Gobierno</t>
  </si>
  <si>
    <t>FINANCIEROS</t>
  </si>
  <si>
    <t>Recursos Financieros Insuficientes</t>
  </si>
  <si>
    <t>TRANSVERSALIDAD</t>
  </si>
  <si>
    <t>Manejo de Documentos y Formatos sin aprobación</t>
  </si>
  <si>
    <t>SOCIALES Y CULTURALES</t>
  </si>
  <si>
    <t>Problemas de orden público</t>
  </si>
  <si>
    <t>Uso inadecuado de Recursos de Inversión</t>
  </si>
  <si>
    <t>RESPONSABLES DEL PROCESO</t>
  </si>
  <si>
    <t>Falta de compromiso y liderazgo con el proceso</t>
  </si>
  <si>
    <t>Falta de Responsabilidad Social en acatamiento de las disposiciones legales</t>
  </si>
  <si>
    <t>PERSONAL DE LA ENTIDAD (Capacidad del personal, políticas de manejo del talento humano, idoneidad)</t>
  </si>
  <si>
    <t xml:space="preserve">Fallas en la cultura de la probidad </t>
  </si>
  <si>
    <t>INTERACCIÓN CON LOS PROCESOS</t>
  </si>
  <si>
    <t>Dificultad de definir y/o acatar lineamientos en los temas relacionados con el proceso</t>
  </si>
  <si>
    <t>TECNOLÓGICOS</t>
  </si>
  <si>
    <t>Avances Tecnologicos</t>
  </si>
  <si>
    <t>TECNOLOGÍA (integridad de datos, disponibilidad de datos y sistemas, desarrollo, producción, mantenimiento de sistemas de información)</t>
  </si>
  <si>
    <t>Equipos ofimáticos obsoletos o inexistentes</t>
  </si>
  <si>
    <t>COMUNICACIÓN ENTRE LOS PROCESOS</t>
  </si>
  <si>
    <t>Fallas en el manejo de la comunicación con otros procesos</t>
  </si>
  <si>
    <t>Actores de presión en el tema regulado por el trámite que puedan incidir en las decisiones institucionales</t>
  </si>
  <si>
    <t>COMMUNICACIÓN INTERNA</t>
  </si>
  <si>
    <t>Dificultad en los flujos de información - comunicación</t>
  </si>
  <si>
    <t>LEGALES Y REGLAMENTARIOS</t>
  </si>
  <si>
    <t>Vacios Juridicos en el conocimiento y desarrollo de los procesos policivos y administrativos en zona rural y urbana</t>
  </si>
  <si>
    <t>ESTRATÉGICOS</t>
  </si>
  <si>
    <t>Dificultad del trabajo en equipo por carencia de unificación de criterios</t>
  </si>
  <si>
    <t>Informalidad</t>
  </si>
  <si>
    <t>PROCESOS OPERATIVOS</t>
  </si>
  <si>
    <t>Deficiencia en los controles de la gestión de trámites</t>
  </si>
  <si>
    <t>OTROS</t>
  </si>
  <si>
    <t>Deficiencia en los planteamientos de las estrategias de comunicación con la ciudadanía y/o grupos de interes</t>
  </si>
  <si>
    <t>FORMATO: PRIORIZACION DE CAUSAS (Amenazas y Debilidades)</t>
  </si>
  <si>
    <t>Fecha:21/02/2024</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</si>
  <si>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</si>
  <si>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</si>
  <si>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</si>
  <si>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</si>
  <si>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</si>
  <si>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</si>
  <si>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</si>
  <si>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</si>
  <si>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</si>
  <si>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</si>
  <si>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</si>
  <si>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</si>
  <si>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</si>
  <si>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</si>
  <si>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</si>
  <si>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</si>
  <si>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</si>
  <si>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</si>
  <si>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</si>
  <si>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</si>
  <si>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</si>
  <si>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Codigo: FOR-029-PRO-SIG-01</t>
  </si>
  <si>
    <t>FORMATO: MATRIZ DOFA</t>
  </si>
  <si>
    <t xml:space="preserve">
MATRIZ DOFA
IDENTIFICACION DE FACTORES 
Y
DEFINICION DE ESTRATEGIAS
</t>
  </si>
  <si>
    <t>NEGATIVOS</t>
  </si>
  <si>
    <t>POSITIVOS</t>
  </si>
  <si>
    <t>DEBILIDADES (D)</t>
  </si>
  <si>
    <t>FORTALEZAS (F)</t>
  </si>
  <si>
    <t>1.  Recursos Financieros Insuficientes</t>
  </si>
  <si>
    <t>1. Ampliación de la planta de personal que garantiza continuidad y trazabilidad en los procesos</t>
  </si>
  <si>
    <t>2- Uso inadecuado de Recursos de Inversión</t>
  </si>
  <si>
    <t>2. Contar con equipos interdisciplinarios que garantizan mayor conocimiento de los procesos</t>
  </si>
  <si>
    <t xml:space="preserve">3- Fallas en la cultura de la probidad </t>
  </si>
  <si>
    <t>3. Articulación entre el proceso misional y los procesos de apoyo que permite la realización de un trabajo coherente que de cumplimiento con los objetivos.</t>
  </si>
  <si>
    <t>4- Equipos ofimáticos obsoletos o inexistentes</t>
  </si>
  <si>
    <t xml:space="preserve">4. Uso de las TIC para agilidad de los trámites y servicios </t>
  </si>
  <si>
    <t>5- Dificultad en los flujos de información - comunicación</t>
  </si>
  <si>
    <t>6- Dificultad del trabajo en equipo por carencia de unificación de criterios</t>
  </si>
  <si>
    <t>7. Manejo de Documentos y Formatos sin aprobación</t>
  </si>
  <si>
    <t>9- Falta de compromiso y liderazgo con el proceso</t>
  </si>
  <si>
    <t>8- Dificultad de definir y/o acatar lineamientos en los temas relacionados con el proceso</t>
  </si>
  <si>
    <t>9. Fallas en el manejo de la comunicación con otros procesos</t>
  </si>
  <si>
    <t>OPORTUNIDADES (O)</t>
  </si>
  <si>
    <r>
      <rPr>
        <b/>
        <sz val="14"/>
        <color theme="1"/>
        <rFont val="Arial"/>
        <family val="2"/>
      </rPr>
      <t xml:space="preserve">ESTRATEGIA DO (SUPERVIVENCIA)
</t>
    </r>
    <r>
      <rPr>
        <b/>
        <sz val="11"/>
        <color theme="1"/>
        <rFont val="Arial"/>
        <family val="2"/>
      </rPr>
      <t>consiste en contrarrestar Debilidades por medio de Oportunidades.</t>
    </r>
  </si>
  <si>
    <r>
      <rPr>
        <b/>
        <sz val="14"/>
        <color theme="1"/>
        <rFont val="Arial"/>
        <family val="2"/>
      </rPr>
      <t xml:space="preserve">ESTRATEGIA FO (CRECIMIENTO)
</t>
    </r>
    <r>
      <rPr>
        <b/>
        <sz val="11"/>
        <color theme="1"/>
        <rFont val="Arial"/>
        <family val="2"/>
      </rPr>
      <t>Utilizar fortalezas para optimizar oportunidades.</t>
    </r>
  </si>
  <si>
    <t xml:space="preserve">1. Certificaciones de calidad Icontec, OHSAS que permiten acceder a la obtención de mayores recursos del nivel nacional </t>
  </si>
  <si>
    <t>D3, O5. Promover que al menos el 80% del personal de planta y contratistas de la secretaria de gobierno, realicen el curso de transparencia</t>
  </si>
  <si>
    <t>F2, O1 Conformar equipos interdisciplinarios que aporten en la elaboración, socialización, seguimiento y autocontrol del proceso a cargo; que se reuna de manera mensual a realizar retroalimentación de compromisos adquiridos.</t>
  </si>
  <si>
    <t xml:space="preserve">2. Avances Tecnologicos, </t>
  </si>
  <si>
    <t>D4,  D6, O2,  Capacitación a los diferentes equipos en avances tecnológicos y diferentes temáticas relacionadas con los objetivos del proceso y  con actualización permanente.</t>
  </si>
  <si>
    <t xml:space="preserve">3. Oferta ampliada de capacitación desde la  virtualidad por parte de  diferentes instituciones del estado que permiten la actualización  permanente del personal de planta y contratistas </t>
  </si>
  <si>
    <t>D8,D5, O1, O2, O3 Realizar anualmente jornadas de inducción y reinducción en cabeza del Secretario y los Directores, que permitan fortalecer los conocimientos y habilidades necesarios para mantener los requerimientos de las certificaciones logradas</t>
  </si>
  <si>
    <t xml:space="preserve">F3, O3 Fomentar la participación en la capacitación desde la virtualidad a través de los diferentes cursos ofertados para fortalecer la articulación del proceso misional con los otros procesos </t>
  </si>
  <si>
    <t>4. Participación activa de la ciudadanía en la verificación del cumplimiento de los objetivos misionales del proceso.</t>
  </si>
  <si>
    <t xml:space="preserve">D1, D2,D5, O4 Participación activa de la comunidad a través de la rendición de cuentas y mecanismos de control de veeduria por parte de la ciudadanania. </t>
  </si>
  <si>
    <t>5. Posibilidad de relizar cursos virtuales con el DAFP en temas relacionados con transparencia, integridad y buen gobierno.</t>
  </si>
  <si>
    <t>AMENAZAS (A)</t>
  </si>
  <si>
    <r>
      <rPr>
        <b/>
        <sz val="14"/>
        <color theme="1"/>
        <rFont val="Arial"/>
        <family val="2"/>
      </rPr>
      <t xml:space="preserve">ESTRATEGIA DA (CONTINGENCIA)
</t>
    </r>
    <r>
      <rPr>
        <b/>
        <sz val="11"/>
        <color theme="1"/>
        <rFont val="Arial"/>
        <family val="2"/>
      </rPr>
      <t>Cuando el riesgo se materialice a partir de la combinación de debilidades
con amenazas, para formular acciones de contingencia.</t>
    </r>
  </si>
  <si>
    <r>
      <rPr>
        <b/>
        <sz val="14"/>
        <color theme="1"/>
        <rFont val="Arial"/>
        <family val="2"/>
      </rPr>
      <t xml:space="preserve">ESTRATEGIA FA (SUPERVIVENCIA)
</t>
    </r>
    <r>
      <rPr>
        <b/>
        <sz val="11"/>
        <color theme="1"/>
        <rFont val="Arial"/>
        <family val="2"/>
      </rPr>
      <t>Utilizar fortalezas para contrarrestar amenazas</t>
    </r>
    <r>
      <rPr>
        <b/>
        <sz val="14"/>
        <color theme="1"/>
        <rFont val="Arial"/>
        <family val="2"/>
      </rPr>
      <t xml:space="preserve">
</t>
    </r>
  </si>
  <si>
    <t>1.  Cambios de Gobierno</t>
  </si>
  <si>
    <r>
      <rPr>
        <sz val="12"/>
        <color theme="1"/>
        <rFont val="Arial"/>
        <family val="2"/>
      </rPr>
      <t>D7, D9, A5</t>
    </r>
    <r>
      <rPr>
        <sz val="11"/>
        <color theme="1"/>
        <rFont val="Arial"/>
        <family val="2"/>
      </rPr>
      <t xml:space="preserve"> Elaborar e implementar un Plan de choque  que contenga cronograma y responsables para hacer seguimiento sistematico al cumplimiento de las metas planteadas en el plan de desarrollo</t>
    </r>
  </si>
  <si>
    <t>F2, A7 Realizar una actividad de autocontrol interna bimestral, a cada dirección con el fin de verificar el seguimiento a trámites, procesos y actividades de acuerdo con las listas de chequeo previamente elaboradas por cada dirección.</t>
  </si>
  <si>
    <t>2. Problemas de orden público</t>
  </si>
  <si>
    <t>D3 A5, A7. Informar a los entes de control y denunciar según corresponda e iniciar sanciones administrativas y disciplinarias</t>
  </si>
  <si>
    <t>F4, A5 Socializar con funcionarios de la alcaldia de Ibagué los servicios en línea y parcialmente en línea con que cuenta la secretaría de gobierno</t>
  </si>
  <si>
    <t>3. Falta de Responsabilidad Social en acatamiento de las disposiciones legales</t>
  </si>
  <si>
    <t>4. Avances Tecnologicos</t>
  </si>
  <si>
    <t>5. Actores de presión en el tema regulado por el trámite que puedan incidir en las decisiones institucionales</t>
  </si>
  <si>
    <t>6. Vacios Juridicos en el conocimiento y desarrollo de los procesos policivos y administrativos en zona rural y urbana</t>
  </si>
  <si>
    <t>7. Informalidad</t>
  </si>
  <si>
    <t>8. Deficiencia en los planteamientos de las estrategias de comunicación con la ciudadanía y/o grupos de interes</t>
  </si>
  <si>
    <t xml:space="preserve">Formato Mapa Riesgos </t>
  </si>
  <si>
    <t>Proceso:</t>
  </si>
  <si>
    <t>GESTION DE LA GOBERNABILIDAD CONVIVENCIA Y SEGURIDAD CIUDADANA</t>
  </si>
  <si>
    <t>Objetivo:</t>
  </si>
  <si>
    <t>Formular, implementar, adoptar y hacer seguimiento a políticas públicas, planes, programas y proyectos territoriales de seguridad, justicia y orden público, derechos humanos y convivencia pacífica; a través de estrategias de prevención, atención, promoción y protección, encaminados a fortalecer la gobernabilidad democrática y la resolución pacífica de conflictos en el municipio.</t>
  </si>
  <si>
    <t>Alcance:</t>
  </si>
  <si>
    <t>Inicia con la planeación del proceso, formulando planes, programas y proyectos que fortalezcan la paz, la convivencia pacífica y el orden público, la coordinación de las autoridades municipales, mediación en la prevención y atención de problemas relacionados con la seguridad, convivencia ciudadana,  derecho internacional humanitario, hasta la protección de víctimas, atención, promoción, prevención y aplicación del código de policía, la recepción y evaluación de las pruebas, proteger los derechos de los niños, niñas y adolescentes, así como de los adultos mayores, en materia de alimentos y violencia intrafamiliar, además se desarrollan actividades asociadas al control y vigilancia de establecimientos comerciales, propiedad horizontal, matrícula inmobiliaria, verificando el cumplimiento de los derechos del consumidor, controlando y vigilando infracciones urbanísticas, de medio ambiente, protección animal y del espacio público, se implementan mecanismos alternativos de resolución de conflictos y audiencia pública, finaliza con el seguimiento y evaluación del proceso.</t>
  </si>
  <si>
    <t>Identificación del riesgo</t>
  </si>
  <si>
    <t>Análisis del riesgo inherente</t>
  </si>
  <si>
    <t>Evaluación del riesgo - Valoración de los controles</t>
  </si>
  <si>
    <t>Evaluación del riesgo - Nivel del riesgo residual</t>
  </si>
  <si>
    <t>Plan de Acción</t>
  </si>
  <si>
    <t xml:space="preserve">Referencia </t>
  </si>
  <si>
    <t>Subcausas</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</si>
  <si>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</si>
  <si>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</si>
  <si>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</si>
  <si>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</si>
  <si>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</si>
  <si>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</si>
  <si>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</si>
  <si>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</si>
  <si>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</si>
  <si>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</si>
  <si>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</si>
  <si>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</si>
  <si>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</si>
  <si>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</si>
  <si>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</si>
  <si>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</si>
  <si>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Tipo de Riesgos</t>
  </si>
  <si>
    <t>Actividades de Riesgo</t>
  </si>
  <si>
    <t>Tipo</t>
  </si>
  <si>
    <t>Implementación</t>
  </si>
  <si>
    <t>Calificación</t>
  </si>
  <si>
    <t>Documentación</t>
  </si>
  <si>
    <t>Frecuencia</t>
  </si>
  <si>
    <t>Evidencia</t>
  </si>
  <si>
    <t>Económico y Reputacional</t>
  </si>
  <si>
    <t xml:space="preserve">Investigaciones y/o sanciones por parte de los entes de control </t>
  </si>
  <si>
    <t xml:space="preserve">incumplimiento de las metas del Plan de Desarrollo del proceso de gestion de la gobernabilidad, convivencia y seguridad ciudadana. </t>
  </si>
  <si>
    <t>Deficiencias en la planeación del proceso</t>
  </si>
  <si>
    <t xml:space="preserve">Posibilidad de perdida economica y reputacional por investigaciones y/o sanciones por parte de los entes de control debido al incumplimiento de las metas del Plan de Desarrollo del proceso de gestion de la gobernabilidad, convivencia y seguridad ciudadana. </t>
  </si>
  <si>
    <t>Gestión</t>
  </si>
  <si>
    <t>Planeacion y Seguimiento a las actividades del proceso a través de los Comites Técnicos de cada dependencia de la Secretaria de Gobierno.</t>
  </si>
  <si>
    <t>Ejecucion y Administracion de procesos</t>
  </si>
  <si>
    <t xml:space="preserve">     El riesgo afecta la imagen de la entidad con algunos usuarios de relevancia frente al logro de los objetivos</t>
  </si>
  <si>
    <t xml:space="preserve">El secretario, directores y referentes se reunen de forma trimestral, mediante comites tecnicos, con el fin de validar la planeación y el seguimiento de las actividades plasmadas  en el plan de desarrollo y plan de accion de la secretaria de gobierno, dejando como evidencia actas de comite y planillas de asistencia. . </t>
  </si>
  <si>
    <t>Probabildad</t>
  </si>
  <si>
    <t>Detectivo</t>
  </si>
  <si>
    <t>Manual</t>
  </si>
  <si>
    <t>Documentado</t>
  </si>
  <si>
    <t>Continua</t>
  </si>
  <si>
    <t>Con Registro</t>
  </si>
  <si>
    <t>moderado</t>
  </si>
  <si>
    <t>Reducir (mitigar)</t>
  </si>
  <si>
    <t xml:space="preserve">Realizar reporte trimestral, del plan indicativo, plan de accion y normograma. </t>
  </si>
  <si>
    <t xml:space="preserve">Secretarios, Directores y sus delegados </t>
  </si>
  <si>
    <t>febrero 29/2024</t>
  </si>
  <si>
    <t>Se realizo y se evidencia con el acta 01 del 2 de febrero de 2024  para los planes de accion y plan de desarrollo a corte de 31 de Diciembre del 2023</t>
  </si>
  <si>
    <t>En curso</t>
  </si>
  <si>
    <t>abril 30/2024</t>
  </si>
  <si>
    <t>Se realizo y se evidencia con el acta 02 del 10 de abril  de 2024 para los planes de accion y plan de desarrollo con corte a 31 de marzo del 2024</t>
  </si>
  <si>
    <t>junio 28/2024</t>
  </si>
  <si>
    <t>Se realizo y se evidencia con el acta 03 del 10 de mayo  de 2024 para los planes de accion y plan de desarrollo con corte a 30 de Abril del 2024</t>
  </si>
  <si>
    <t>agosto 30/2024</t>
  </si>
  <si>
    <t xml:space="preserve">Se realizo y se evidencia con el acta 04 del 08 de julio  de 2024 para los planes de accion y plan de desarrollo con corte a 30 de Junio del 2024 </t>
  </si>
  <si>
    <t>Octubre 31/2024</t>
  </si>
  <si>
    <t xml:space="preserve">Se realizo y se evidencia con el acta 05 del 08 de octubre  de 2024 para los planes de accion y plan de desarrollo con corte a 30 de septiembre del 2024 </t>
  </si>
  <si>
    <t>Diciembre 30/2024</t>
  </si>
  <si>
    <t xml:space="preserve">Se realizo y se evidencia con el acta 06 del 23 de diciembre  de 2024 para los planes de accion y plan de desarrollo con corte a 20 de diciembre del 2024 </t>
  </si>
  <si>
    <t xml:space="preserve">Dificultades de la transferencia del conocimiento. </t>
  </si>
  <si>
    <t>los  enlaces SIGAMI de cada direccion y despacho  concertan mesas de trabajo de forma trimestralmente, con el fin de revisar ,validar los cambios normativos y posteriormente  socializar y actualizar el normograma,  quedando como evidencia el reporte trimestral entregado a la Direccion de Fortalecimiento Institucional</t>
  </si>
  <si>
    <t>Preventivo</t>
  </si>
  <si>
    <t xml:space="preserve">Secretarios, Directores y enlaces SIGAMI </t>
  </si>
  <si>
    <t>Abril 16/2024</t>
  </si>
  <si>
    <t>Acta de Reunion 01 del 16 de Abril del 2024 y Pantallazo reporte primer trimestral seguimento a Normograma Enero- Marzo. Mesa de trabajo actualizacion normograma 29 de Abril del 2024 con el Acta 02</t>
  </si>
  <si>
    <t>Junio 21/2024</t>
  </si>
  <si>
    <t>Memorando 026211-21/06/2024 de solicitud Actualizacion normograma segundo trimestre. Pantallazo reporte del segundo tremestre a SIGAMI</t>
  </si>
  <si>
    <t>Septiembre 30/2024</t>
  </si>
  <si>
    <t xml:space="preserve">Seguimiento a partir del 30 de Septiembre </t>
  </si>
  <si>
    <t>,</t>
  </si>
  <si>
    <t xml:space="preserve">se realiza mesa de trabajo con los enlaces SIGAMI de las Direcciones y grupos de trabajo y el equipo asesor de fortalecimiento institucional , donde se subsano los hallazgos de la Auditoria interna realizada el 20 de agosto mediante el Acta #2 del 10/10/2024 y se realizo retroalimentacion a los enlaces sobre el segumiento que se debe realizar de manera periodica de acuerdo al procedimiento establecido, posteriormente se  realiza el reporte trimestral con corte al 30 de septiembre - Anexo pantallazo reporte trimestral a fortalecimiento insdtitucional. </t>
  </si>
  <si>
    <t xml:space="preserve">
mediante los memorandos No.044623 y 046231 del 27/09/2024 y 07/10/2024, se solicita y se reitera a las  direcciones y grupos de trabajo de la Secretaria de Gobierno reportar el seguimiento y monitoreo del normograma con el fin de revisar ,consolidar y reportar a la Direccion de fortalecimiento institucional el monitoreo y seguimiento del 3° trimestre del normograma( Anexo Memorandos ). posteriormente el dia 09/10/2024 se realiza el reporte del monitoreo y seguimiento del  3° trimestre del Normograma. (Anexo pantallazo envio reporte a fortalecimiento institucional).-  se esta revisando la informacion que se reportadara para el 4° y ultimo trimestre del 2024 en espera de la circular de fortalecmiento institucional para la fecha maxima de reporte .</t>
  </si>
  <si>
    <t>sanciones administrativas, disciplinarias, penales, fiscales por las autoridades pertinentes</t>
  </si>
  <si>
    <t xml:space="preserve">deficiencia en la identificación del presunto infractor para el Pago de multas,  o cualquier tipo de sanción </t>
  </si>
  <si>
    <t>Falta de documentación del procedimiento alineado a la normatividad aplicable</t>
  </si>
  <si>
    <t xml:space="preserve">Posibilidad de afectacion economica por  sanciones administrativas, disciplinarias, penales, fiscales por las autoridades competentes por la deficiencia en la identificación del presunto infractor para el Pago de multas,  o cualquier tipo de sanción </t>
  </si>
  <si>
    <t>FISCAL</t>
  </si>
  <si>
    <t>al momento de la identificación de la infracción</t>
  </si>
  <si>
    <t xml:space="preserve">     Entre 1000 y 5000 SMLMV </t>
  </si>
  <si>
    <t>El secretario, los directores y enlaces SIGAMI concertan mesas de trabajo con los Inpectores y corregiodores cada vez que se requiera, con el fin de revisar y validar la informacion documentada (procedimientos,manuales,instructivos formatos entre otros ) relacionada con el prceso multas , comparendos entre otros  con el fin de la mejora continua del proceso quedando como evidencia informacion actulizada en la pagna de la Alcaldia Municipál, acta de reunon y planillas de asistencia.</t>
  </si>
  <si>
    <t>realizar la documentacion y adopcion de procedimientos y/o intructivos , manuales y formatos de acuerdo a la normatividad vigente. Institucionalizar el cumplimiento del diligenciamiento del formato FOR-04-PRO-GPC-03</t>
  </si>
  <si>
    <t>N/A</t>
  </si>
  <si>
    <t>agosto 12/2024</t>
  </si>
  <si>
    <r>
      <rPr>
        <sz val="10"/>
        <color theme="1"/>
        <rFont val="Arial Narrow"/>
        <family val="2"/>
      </rPr>
      <t xml:space="preserve">se realizo mesas de trabajo con los inspectores y corregidores y se creo el  procedimiento </t>
    </r>
    <r>
      <rPr>
        <b/>
        <i/>
        <sz val="10"/>
        <color theme="1"/>
        <rFont val="Arial Narrow"/>
        <family val="2"/>
      </rPr>
      <t>"verbal abreviado otros comportamientos multas, cerramientos entre otros ley 1801 del 2018 "</t>
    </r>
    <r>
      <rPr>
        <sz val="10"/>
        <color theme="1"/>
        <rFont val="Arial Narrow"/>
        <family val="2"/>
      </rPr>
      <t>, igualmente se crearon formatos los cuales  estan en proceso de revision por gestion documental para su aprobacion- Evidencia pantallazos reportes a gestion docuemntal y a fortalecimiento institucional</t>
    </r>
  </si>
  <si>
    <r>
      <rPr>
        <sz val="10"/>
        <color theme="1"/>
        <rFont val="Arial Narrow"/>
        <family val="2"/>
      </rPr>
      <t xml:space="preserve"> se creo el  procedimiento </t>
    </r>
    <r>
      <rPr>
        <b/>
        <i/>
        <sz val="10"/>
        <color theme="1"/>
        <rFont val="Arial Narrow"/>
        <family val="2"/>
      </rPr>
      <t xml:space="preserve">"verbal abreviado otros comportamientos multas, cerramientos entre otros ley 1801 del 2018 " </t>
    </r>
    <r>
      <rPr>
        <sz val="10"/>
        <color theme="1"/>
        <rFont val="Arial Narrow"/>
        <family val="2"/>
      </rPr>
      <t xml:space="preserve">el cual se envio a la Direccion de Fortalecimiento Institucional para su revision y aprobacion , el cual esta colgado en la pagina de la Alcaldia de Ibague y quedo como PRO-GPC-027, referente a los formatos se realizo mesa de trabajo con Gestion Documental para la aprobacion , pero recomendaron hacer primero la actuliuzacion de las tablas de retencion para no tener que hacer formatos. </t>
    </r>
  </si>
  <si>
    <t>el procedimiento se esta implementado por cada una de las comisarias ,inspecciones y corregidurias ,- se tiene programada una mesa de trabajo para el mes de enero con los comisarios,inspectores y corregidores para revisar el procedimkento sobre unas observaciones que tienen al procedimiento.</t>
  </si>
  <si>
    <t xml:space="preserve">Deficiencia en la aplicabilidad de la normatividad </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</si>
  <si>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</si>
  <si>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</si>
  <si>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</si>
  <si>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</si>
  <si>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</si>
  <si>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</si>
  <si>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</si>
  <si>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</si>
  <si>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</si>
  <si>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</si>
  <si>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</si>
  <si>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</si>
  <si>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</si>
  <si>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</si>
  <si>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</si>
  <si>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</si>
  <si>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</si>
  <si>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</si>
  <si>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</si>
  <si>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</si>
  <si>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</si>
  <si>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</si>
  <si>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</si>
  <si>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</si>
  <si>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</si>
  <si>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</si>
  <si>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</si>
  <si>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</si>
  <si>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</si>
  <si>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</si>
  <si>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</si>
  <si>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</si>
  <si>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</si>
  <si>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</si>
  <si>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</si>
  <si>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</si>
  <si>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Afectación menor a 200 SMLMV</t>
  </si>
  <si>
    <t>El riesgo afecta la imagen de alguna área de la organización</t>
  </si>
  <si>
    <t>Menor</t>
  </si>
  <si>
    <t xml:space="preserve">Menor-40% </t>
  </si>
  <si>
    <t>Entre 200 y 1000 SMLMV</t>
  </si>
  <si>
    <t>El riesgo afecta la imagen de la entidad internamente, de conocimiento general, nivel interno, de junta dircetiva y accionistas y/o de provedores</t>
  </si>
  <si>
    <t>Moderado 60%</t>
  </si>
  <si>
    <t xml:space="preserve">Entre 1000 y 5000 SMLMV </t>
  </si>
  <si>
    <t>El riesgo afecta la imagen de la entidad con algunos usuarios de relevancia frente al logro de los objetivos</t>
  </si>
  <si>
    <t>Mayor</t>
  </si>
  <si>
    <t>Mayor 80%</t>
  </si>
  <si>
    <t>Entre 5000 y 10000 SMLMV</t>
  </si>
  <si>
    <t>El riesgo afecta la imagen de de la entidad con efecto publicitario sostenido a nivel de sector administrativo, nivel departamental o municipal</t>
  </si>
  <si>
    <t>Catastrófico</t>
  </si>
  <si>
    <t>Catastrófico 100%</t>
  </si>
  <si>
    <t>Mayor a 10000 SMLMV</t>
  </si>
  <si>
    <t>El riesgo afecta la imagen de la entidad a nivel nacional, con efecto publicitarios sostenible a nivel país</t>
  </si>
  <si>
    <t>Afectación_Económica_o_presupuestal</t>
  </si>
  <si>
    <t xml:space="preserve">     Afectación menor a 200 SMLMV</t>
  </si>
  <si>
    <t xml:space="preserve">     El riesgo afecta la imagen de alguna área de la organización</t>
  </si>
  <si>
    <t>Pérdida_Reputacional</t>
  </si>
  <si>
    <t xml:space="preserve">     Entre 200 y 1000 SMLMV</t>
  </si>
  <si>
    <t xml:space="preserve">     El riesgo afecta la imagen de la entidad internamente, de conocimiento general, nivel interno, de junta dircetiva y accionistas y/o de provedores</t>
  </si>
  <si>
    <t xml:space="preserve">     Entre 5000 y 10000 SMLMV</t>
  </si>
  <si>
    <t xml:space="preserve">     El riesgo afecta la imagen de de la entidad con efecto publicitario sostenido a nivel de sector administrativo, nivel departamental o municipal</t>
  </si>
  <si>
    <t xml:space="preserve">     Mayor a 10000 SMLMV</t>
  </si>
  <si>
    <t xml:space="preserve">     El riesgo afecta la imagen de la entidad a nivel nacional, con efecto publicitarios sostenible a nivel país</t>
  </si>
  <si>
    <t>Criterios</t>
  </si>
  <si>
    <t>Subcriterios</t>
  </si>
  <si>
    <t>Afectación Económica o presupuestal</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</si>
  <si>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</si>
  <si>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</si>
  <si>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</si>
  <si>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</si>
  <si>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</si>
  <si>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</si>
  <si>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</si>
  <si>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</si>
  <si>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</si>
  <si>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</si>
  <si>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</si>
  <si>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</si>
  <si>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</si>
  <si>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</si>
  <si>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</si>
  <si>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</si>
  <si>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</si>
  <si>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</si>
  <si>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</si>
  <si>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</si>
  <si>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</si>
  <si>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</si>
  <si>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</si>
  <si>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</si>
  <si>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</si>
  <si>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</si>
  <si>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</si>
  <si>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</si>
  <si>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</si>
  <si>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</si>
  <si>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</si>
  <si>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Plan de accion (solo para la opción reducir)</t>
  </si>
  <si>
    <t>Finalizado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</si>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</sst>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8" formatCode="0.0%"/>
    <numFmt numFmtId="169" formatCode="#,##0.0"/>
    <numFmt numFmtId="170" formatCode="0.0"/>
  </numFmts>
  <fonts count="78">
    <font>
      <sz val="11"/>
      <color theme="1"/>
      <name val="Calibri"/>
      <charset val="134"/>
      <scheme val="minor"/>
    </font>
    <font>
      <sz val="10"/>
      <color theme="1"/>
      <name val="Calibri"/>
      <family val="2"/>
      <scheme val="minor"/>
    </font>
    <font>
      <sz val="10"/>
      <color rgb="FF000000"/>
      <name val="Arial Narrow"/>
      <family val="2"/>
    </font>
    <font>
      <b/>
      <sz val="14"/>
      <color rgb="FF000000"/>
      <name val="Arial Narrow"/>
      <family val="2"/>
    </font>
    <font>
      <sz val="12"/>
      <color theme="1"/>
      <name val="Calibri"/>
      <family val="2"/>
      <scheme val="minor"/>
    </font>
    <font>
      <b/>
      <sz val="12"/>
      <color rgb="FF000000"/>
      <name val="Arial Narrow"/>
      <family val="2"/>
    </font>
    <font>
      <sz val="12"/>
      <color rgb="FF000000"/>
      <name val="Arial Narrow"/>
      <family val="2"/>
    </font>
    <font>
      <sz val="12"/>
      <color theme="1"/>
      <name val="Arial Narrow"/>
      <family val="2"/>
    </font>
    <font>
      <b/>
      <sz val="9"/>
      <color theme="1"/>
      <name val="Arial Narrow"/>
      <family val="2"/>
    </font>
    <font>
      <sz val="11"/>
      <color theme="0"/>
      <name val="Calibri"/>
      <family val="2"/>
      <scheme val="minor"/>
    </font>
    <font>
      <sz val="11"/>
      <name val="Calibri"/>
      <family val="2"/>
      <scheme val="minor"/>
    </font>
    <font>
      <b/>
      <sz val="26"/>
      <name val="Arial Narrow"/>
      <family val="2"/>
    </font>
    <font>
      <sz val="24"/>
      <name val="Arial"/>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8"/>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b/>
      <sz val="11"/>
      <color theme="1"/>
      <name val="Arial Narrow"/>
      <family val="2"/>
    </font>
    <font>
      <sz val="24"/>
      <color theme="1"/>
      <name val="Arial Narrow"/>
      <family val="2"/>
    </font>
    <font>
      <sz val="18"/>
      <color theme="1"/>
      <name val="Arial Narrow"/>
      <family val="2"/>
    </font>
    <font>
      <b/>
      <sz val="40"/>
      <color rgb="FF000000"/>
      <name val="Calibri"/>
      <family val="2"/>
    </font>
    <font>
      <b/>
      <sz val="20"/>
      <color theme="1"/>
      <name val="Calibri"/>
      <family val="2"/>
      <scheme val="minor"/>
    </font>
    <font>
      <sz val="16"/>
      <color theme="1"/>
      <name val="Calibri"/>
      <family val="2"/>
      <scheme val="minor"/>
    </font>
    <font>
      <b/>
      <sz val="12"/>
      <color rgb="FF000000"/>
      <name val="Calibri"/>
      <family val="2"/>
    </font>
    <font>
      <b/>
      <sz val="18"/>
      <color rgb="FF000000"/>
      <name val="Calibri"/>
      <family val="2"/>
    </font>
    <font>
      <b/>
      <sz val="24"/>
      <color rgb="FF000000"/>
      <name val="Calibri"/>
      <family val="2"/>
    </font>
    <font>
      <b/>
      <sz val="22"/>
      <color theme="1"/>
      <name val="Arial Narrow"/>
      <family val="2"/>
    </font>
    <font>
      <sz val="28"/>
      <color theme="1"/>
      <name val="Calibri"/>
      <family val="2"/>
      <scheme val="minor"/>
    </font>
    <font>
      <b/>
      <sz val="28"/>
      <color rgb="FF000000"/>
      <name val="Calibri"/>
      <family val="2"/>
    </font>
    <font>
      <b/>
      <sz val="36"/>
      <color rgb="FF000000"/>
      <name val="Calibri"/>
      <family val="2"/>
    </font>
    <font>
      <sz val="11"/>
      <color theme="1"/>
      <name val="Arial Narrow"/>
      <family val="2"/>
    </font>
    <font>
      <b/>
      <sz val="14"/>
      <color theme="1"/>
      <name val="Arial Narrow"/>
      <family val="2"/>
    </font>
    <font>
      <sz val="12"/>
      <name val="Arial Narrow"/>
      <family val="2"/>
    </font>
    <font>
      <sz val="11"/>
      <name val="Arial Narrow"/>
      <family val="2"/>
    </font>
    <font>
      <b/>
      <sz val="12"/>
      <color theme="1"/>
      <name val="Arial Narrow"/>
      <family val="2"/>
    </font>
    <font>
      <sz val="10"/>
      <color theme="1"/>
      <name val="Arial Narrow"/>
      <family val="2"/>
    </font>
    <font>
      <sz val="11"/>
      <name val="Calibri"/>
      <family val="2"/>
    </font>
    <font>
      <sz val="10"/>
      <color rgb="FFFF0000"/>
      <name val="Arial Narrow"/>
      <family val="2"/>
    </font>
    <font>
      <sz val="10"/>
      <name val="Arial Narrow"/>
      <family val="2"/>
    </font>
    <font>
      <sz val="11"/>
      <color theme="1"/>
      <name val="Arial"/>
      <family val="2"/>
    </font>
    <font>
      <b/>
      <sz val="11"/>
      <color indexed="8"/>
      <name val="Arial"/>
      <family val="2"/>
    </font>
    <font>
      <b/>
      <sz val="11"/>
      <color theme="1"/>
      <name val="Arial"/>
      <family val="2"/>
    </font>
    <font>
      <b/>
      <sz val="20"/>
      <color theme="1"/>
      <name val="Arial"/>
      <family val="2"/>
    </font>
    <font>
      <b/>
      <sz val="14"/>
      <color theme="1"/>
      <name val="Arial"/>
      <family val="2"/>
    </font>
    <font>
      <sz val="10"/>
      <name val="Arial"/>
      <family val="2"/>
    </font>
    <font>
      <sz val="11"/>
      <name val="Arial"/>
      <family val="2"/>
    </font>
    <font>
      <sz val="10"/>
      <color theme="1"/>
      <name val="Arial"/>
      <family val="2"/>
    </font>
    <font>
      <b/>
      <sz val="10"/>
      <name val="Arial"/>
      <family val="2"/>
    </font>
    <font>
      <b/>
      <sz val="12"/>
      <color indexed="8"/>
      <name val="Arial"/>
      <family val="2"/>
    </font>
    <font>
      <b/>
      <sz val="11"/>
      <color theme="1"/>
      <name val="Calibri"/>
      <family val="2"/>
      <scheme val="minor"/>
    </font>
    <font>
      <b/>
      <sz val="10"/>
      <color theme="1"/>
      <name val="Arial"/>
      <family val="2"/>
    </font>
    <font>
      <b/>
      <sz val="9"/>
      <color theme="1"/>
      <name val="Arial"/>
      <family val="2"/>
    </font>
    <font>
      <b/>
      <sz val="9"/>
      <color theme="1"/>
      <name val="Calibri"/>
      <family val="2"/>
      <scheme val="minor"/>
    </font>
    <font>
      <b/>
      <sz val="11"/>
      <color indexed="17"/>
      <name val="Arial"/>
      <family val="2"/>
    </font>
    <font>
      <b/>
      <sz val="12"/>
      <color theme="1"/>
      <name val="Arial"/>
      <family val="2"/>
    </font>
    <font>
      <sz val="11"/>
      <color indexed="8"/>
      <name val="Arial"/>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sz val="12"/>
      <name val="Times New Roman"/>
      <family val="1"/>
    </font>
    <font>
      <b/>
      <sz val="9"/>
      <color theme="9" tint="-0.249977111117893"/>
      <name val="Arial Narrow"/>
      <family val="2"/>
    </font>
    <font>
      <sz val="12"/>
      <color theme="1"/>
      <name val="Arial"/>
      <family val="2"/>
    </font>
    <font>
      <b/>
      <i/>
      <sz val="10"/>
      <color theme="1"/>
      <name val="Arial Narrow"/>
      <family val="2"/>
    </font>
    <font>
      <b/>
      <sz val="12"/>
      <color theme="9" tint="-0.249977111117893"/>
      <name val="Arial Narrow"/>
      <family val="2"/>
    </font>
    <font>
      <b/>
      <sz val="12"/>
      <name val="Arial Narrow"/>
      <family val="2"/>
    </font>
    <font>
      <b/>
      <sz val="10"/>
      <color theme="9" tint="-0.249977111117893"/>
      <name val="Arial Narrow"/>
      <family val="2"/>
    </font>
    <font>
      <b/>
      <sz val="11"/>
      <color theme="9" tint="-0.249977111117893"/>
      <name val="Arial Narrow"/>
      <family val="2"/>
    </font>
    <font>
      <sz val="11"/>
      <color theme="1"/>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9" tint="0.79995117038483843"/>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FFFF00"/>
        <bgColor indexed="64"/>
      </patternFill>
    </fill>
    <fill>
      <patternFill patternType="solid">
        <fgColor rgb="FFC00000"/>
        <bgColor indexed="64"/>
      </patternFill>
    </fill>
    <fill>
      <patternFill patternType="solid">
        <fgColor theme="9" tint="0.59999389629810485"/>
        <bgColor indexed="64"/>
      </patternFill>
    </fill>
    <fill>
      <patternFill patternType="solid">
        <fgColor rgb="FFFBD4B4"/>
        <bgColor rgb="FFFBD4B4"/>
      </patternFill>
    </fill>
    <fill>
      <patternFill patternType="solid">
        <fgColor theme="2" tint="-0.249977111117893"/>
        <bgColor indexed="64"/>
      </patternFill>
    </fill>
    <fill>
      <patternFill patternType="solid">
        <fgColor rgb="FFFFA365"/>
        <bgColor indexed="64"/>
      </patternFill>
    </fill>
    <fill>
      <patternFill patternType="solid">
        <fgColor theme="6"/>
        <bgColor theme="6"/>
      </patternFill>
    </fill>
    <fill>
      <patternFill patternType="solid">
        <fgColor theme="0"/>
        <bgColor theme="0"/>
      </patternFill>
    </fill>
    <fill>
      <patternFill patternType="solid">
        <fgColor rgb="FFFFFF00"/>
        <bgColor rgb="FFFFFF00"/>
      </patternFill>
    </fill>
    <fill>
      <patternFill patternType="solid">
        <fgColor theme="2" tint="-9.9978637043366805E-2"/>
        <bgColor indexed="64"/>
      </patternFill>
    </fill>
    <fill>
      <patternFill patternType="solid">
        <fgColor theme="9"/>
        <bgColor indexed="64"/>
      </patternFill>
    </fill>
    <fill>
      <patternFill patternType="solid">
        <fgColor rgb="FFF2F2F2"/>
        <bgColor rgb="FFF2F2F2"/>
      </patternFill>
    </fill>
    <fill>
      <patternFill patternType="solid">
        <fgColor theme="0" tint="-4.9989318521683403E-2"/>
        <bgColor indexed="64"/>
      </patternFill>
    </fill>
    <fill>
      <patternFill patternType="solid">
        <fgColor theme="9" tint="0.39994506668294322"/>
        <bgColor indexed="64"/>
      </patternFill>
    </fill>
  </fills>
  <borders count="137">
    <border>
      <left/>
      <right/>
      <top/>
      <bottom/>
      <diagonal/>
    </border>
    <border>
      <left style="dotted">
        <color rgb="FFF79646"/>
      </left>
      <right style="dotted">
        <color rgb="FFF79646"/>
      </right>
      <top style="dotted">
        <color rgb="FFF79646"/>
      </top>
      <bottom style="dotted">
        <color rgb="FFF7964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dotted">
        <color rgb="FFF79646"/>
      </left>
      <right style="dotted">
        <color rgb="FFF79646"/>
      </right>
      <top/>
      <bottom style="dotted">
        <color rgb="FFF79646"/>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4659260841701"/>
      </left>
      <right/>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right style="dashed">
        <color theme="9" tint="-0.24994659260841701"/>
      </right>
      <top/>
      <bottom style="dashed">
        <color theme="9" tint="-0.24994659260841701"/>
      </bottom>
      <diagonal/>
    </border>
    <border>
      <left/>
      <right style="dashed">
        <color theme="9" tint="-0.24994659260841701"/>
      </right>
      <top style="dashed">
        <color theme="9" tint="-0.24994659260841701"/>
      </top>
      <bottom/>
      <diagonal/>
    </border>
    <border>
      <left/>
      <right style="dashed">
        <color theme="9" tint="-0.24994659260841701"/>
      </right>
      <top/>
      <bottom/>
      <diagonal/>
    </border>
    <border>
      <left style="dotted">
        <color rgb="FFE36C09"/>
      </left>
      <right style="dotted">
        <color rgb="FFE36C09"/>
      </right>
      <top style="dotted">
        <color rgb="FFE36C09"/>
      </top>
      <bottom/>
      <diagonal/>
    </border>
    <border>
      <left style="dotted">
        <color rgb="FFE36C09"/>
      </left>
      <right style="dotted">
        <color rgb="FFE36C09"/>
      </right>
      <top/>
      <bottom/>
      <diagonal/>
    </border>
    <border>
      <left/>
      <right style="dotted">
        <color rgb="FFE36C09"/>
      </right>
      <top style="dotted">
        <color rgb="FFE36C09"/>
      </top>
      <bottom/>
      <diagonal/>
    </border>
    <border>
      <left/>
      <right style="dotted">
        <color rgb="FFE36C09"/>
      </right>
      <top/>
      <bottom/>
      <diagonal/>
    </border>
    <border>
      <left/>
      <right style="dotted">
        <color rgb="FFE36C09"/>
      </right>
      <top/>
      <bottom style="dashed">
        <color rgb="FFE26B0A"/>
      </bottom>
      <diagonal/>
    </border>
    <border>
      <left style="dashed">
        <color rgb="FFE26B0A"/>
      </left>
      <right style="dashed">
        <color rgb="FFE26B0A"/>
      </right>
      <top style="dashed">
        <color rgb="FFE26B0A"/>
      </top>
      <bottom/>
      <diagonal/>
    </border>
    <border>
      <left style="dashed">
        <color rgb="FFE26B0A"/>
      </left>
      <right style="dashed">
        <color rgb="FFE26B0A"/>
      </right>
      <top/>
      <bottom style="dashed">
        <color rgb="FFE26B0A"/>
      </bottom>
      <diagonal/>
    </border>
    <border>
      <left style="dashed">
        <color rgb="FFE26B0A"/>
      </left>
      <right style="dashed">
        <color rgb="FFE26B0A"/>
      </right>
      <top/>
      <bottom style="dotted">
        <color rgb="FFE36C09"/>
      </bottom>
      <diagonal/>
    </border>
    <border>
      <left style="dashed">
        <color theme="9" tint="-0.24994659260841701"/>
      </left>
      <right style="dotted">
        <color rgb="FFE36C09"/>
      </right>
      <top style="dashed">
        <color theme="9" tint="-0.24994659260841701"/>
      </top>
      <bottom/>
      <diagonal/>
    </border>
    <border>
      <left style="dotted">
        <color rgb="FFE36C09"/>
      </left>
      <right style="dotted">
        <color rgb="FFE36C09"/>
      </right>
      <top style="dashed">
        <color rgb="FFE26B0A"/>
      </top>
      <bottom/>
      <diagonal/>
    </border>
    <border>
      <left style="dashed">
        <color theme="9" tint="-0.24994659260841701"/>
      </left>
      <right style="dotted">
        <color rgb="FFE36C09"/>
      </right>
      <top/>
      <bottom/>
      <diagonal/>
    </border>
    <border>
      <left style="dashed">
        <color theme="9" tint="-0.24994659260841701"/>
      </left>
      <right style="dotted">
        <color rgb="FFE36C09"/>
      </right>
      <top/>
      <bottom style="dashed">
        <color theme="9" tint="-0.24994659260841701"/>
      </bottom>
      <diagonal/>
    </border>
    <border>
      <left style="dotted">
        <color rgb="FFE36C09"/>
      </left>
      <right style="dotted">
        <color rgb="FFE36C09"/>
      </right>
      <top/>
      <bottom style="dashed">
        <color theme="9" tint="-0.24994659260841701"/>
      </bottom>
      <diagonal/>
    </border>
    <border>
      <left style="dotted">
        <color rgb="FFE36C09"/>
      </left>
      <right style="dotted">
        <color rgb="FFE36C09"/>
      </right>
      <top/>
      <bottom style="dotted">
        <color rgb="FFE36C09"/>
      </bottom>
      <diagonal/>
    </border>
    <border>
      <left/>
      <right style="dashed">
        <color theme="9" tint="-0.24994659260841701"/>
      </right>
      <top style="dashed">
        <color theme="9" tint="-0.24994659260841701"/>
      </top>
      <bottom style="dashed">
        <color theme="9" tint="-0.24994659260841701"/>
      </bottom>
      <diagonal/>
    </border>
    <border>
      <left style="dotted">
        <color rgb="FFE36C09"/>
      </left>
      <right style="thin">
        <color auto="1"/>
      </right>
      <top style="dotted">
        <color rgb="FFE36C09"/>
      </top>
      <bottom/>
      <diagonal/>
    </border>
    <border>
      <left style="thin">
        <color auto="1"/>
      </left>
      <right style="thin">
        <color auto="1"/>
      </right>
      <top style="thin">
        <color auto="1"/>
      </top>
      <bottom/>
      <diagonal/>
    </border>
    <border>
      <left style="dotted">
        <color rgb="FFE36C09"/>
      </left>
      <right style="thin">
        <color auto="1"/>
      </right>
      <top/>
      <bottom/>
      <diagonal/>
    </border>
    <border>
      <left style="thin">
        <color auto="1"/>
      </left>
      <right style="thin">
        <color auto="1"/>
      </right>
      <top/>
      <bottom/>
      <diagonal/>
    </border>
    <border>
      <left style="dotted">
        <color rgb="FFE36C09"/>
      </left>
      <right style="dotted">
        <color rgb="FFE36C09"/>
      </right>
      <top/>
      <bottom style="dashed">
        <color rgb="FFE26B0A"/>
      </bottom>
      <diagonal/>
    </border>
    <border>
      <left style="dotted">
        <color rgb="FFE36C09"/>
      </left>
      <right style="thin">
        <color auto="1"/>
      </right>
      <top/>
      <bottom style="dashed">
        <color theme="9" tint="-0.24994659260841701"/>
      </bottom>
      <diagonal/>
    </border>
    <border>
      <left style="dashed">
        <color rgb="FFE26B0A"/>
      </left>
      <right/>
      <top style="dashed">
        <color rgb="FFE26B0A"/>
      </top>
      <bottom/>
      <diagonal/>
    </border>
    <border>
      <left style="dashed">
        <color rgb="FFE26B0A"/>
      </left>
      <right/>
      <top/>
      <bottom style="dashed">
        <color rgb="FFE26B0A"/>
      </bottom>
      <diagonal/>
    </border>
    <border>
      <left style="dotted">
        <color rgb="FFE36C09"/>
      </left>
      <right style="thin">
        <color auto="1"/>
      </right>
      <top style="dashed">
        <color theme="9" tint="-0.24994659260841701"/>
      </top>
      <bottom/>
      <diagonal/>
    </border>
    <border>
      <left style="dotted">
        <color rgb="FFE36C09"/>
      </left>
      <right style="thin">
        <color auto="1"/>
      </right>
      <top/>
      <bottom style="dotted">
        <color rgb="FFE36C09"/>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diagonal/>
    </border>
    <border>
      <left/>
      <right/>
      <top style="thin">
        <color auto="1"/>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right style="medium">
        <color auto="1"/>
      </right>
      <top style="thin">
        <color auto="1"/>
      </top>
      <bottom style="thin">
        <color auto="1"/>
      </bottom>
      <diagonal/>
    </border>
    <border>
      <left/>
      <right style="medium">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theme="0"/>
      </left>
      <right/>
      <top/>
      <bottom/>
      <diagonal/>
    </border>
    <border>
      <left style="thin">
        <color auto="1"/>
      </left>
      <right/>
      <top/>
      <bottom style="thin">
        <color auto="1"/>
      </bottom>
      <diagonal/>
    </border>
    <border>
      <left style="medium">
        <color auto="1"/>
      </left>
      <right style="medium">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auto="1"/>
      </left>
      <right/>
      <top style="thin">
        <color auto="1"/>
      </top>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style="thin">
        <color auto="1"/>
      </bottom>
      <diagonal/>
    </border>
    <border>
      <left style="double">
        <color auto="1"/>
      </left>
      <right/>
      <top style="double">
        <color auto="1"/>
      </top>
      <bottom/>
      <diagonal/>
    </border>
    <border>
      <left/>
      <right style="thin">
        <color theme="0"/>
      </right>
      <top style="double">
        <color auto="1"/>
      </top>
      <bottom/>
      <diagonal/>
    </border>
    <border>
      <left style="thin">
        <color theme="0"/>
      </left>
      <right/>
      <top style="double">
        <color auto="1"/>
      </top>
      <bottom style="thin">
        <color auto="1"/>
      </bottom>
      <diagonal/>
    </border>
    <border>
      <left/>
      <right style="double">
        <color auto="1"/>
      </right>
      <top style="double">
        <color auto="1"/>
      </top>
      <bottom style="thin">
        <color auto="1"/>
      </bottom>
      <diagonal/>
    </border>
    <border>
      <left style="double">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double">
        <color auto="1"/>
      </right>
      <top style="thin">
        <color auto="1"/>
      </top>
      <bottom style="hair">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double">
        <color auto="1"/>
      </right>
      <top style="hair">
        <color auto="1"/>
      </top>
      <bottom style="hair">
        <color auto="1"/>
      </bottom>
      <diagonal/>
    </border>
    <border>
      <left style="double">
        <color auto="1"/>
      </left>
      <right/>
      <top style="hair">
        <color auto="1"/>
      </top>
      <bottom style="hair">
        <color auto="1"/>
      </bottom>
      <diagonal/>
    </border>
    <border>
      <left/>
      <right style="hair">
        <color auto="1"/>
      </right>
      <top style="hair">
        <color auto="1"/>
      </top>
      <bottom style="hair">
        <color auto="1"/>
      </bottom>
      <diagonal/>
    </border>
    <border>
      <left style="double">
        <color auto="1"/>
      </left>
      <right/>
      <top style="hair">
        <color auto="1"/>
      </top>
      <bottom style="double">
        <color auto="1"/>
      </bottom>
      <diagonal/>
    </border>
    <border>
      <left/>
      <right style="hair">
        <color auto="1"/>
      </right>
      <top style="hair">
        <color auto="1"/>
      </top>
      <bottom style="double">
        <color auto="1"/>
      </bottom>
      <diagonal/>
    </border>
    <border>
      <left style="hair">
        <color auto="1"/>
      </left>
      <right/>
      <top style="hair">
        <color auto="1"/>
      </top>
      <bottom style="double">
        <color auto="1"/>
      </bottom>
      <diagonal/>
    </border>
    <border>
      <left/>
      <right style="double">
        <color auto="1"/>
      </right>
      <top style="hair">
        <color auto="1"/>
      </top>
      <bottom style="double">
        <color auto="1"/>
      </bottom>
      <diagonal/>
    </border>
  </borders>
  <cellStyleXfs count="5">
    <xf numFmtId="0" fontId="0" fillId="0" borderId="0"/>
    <xf numFmtId="9" fontId="77" fillId="0" borderId="0" applyFont="0" applyFill="0" applyBorder="0" applyAlignment="0" applyProtection="0"/>
    <xf numFmtId="0" fontId="51" fillId="0" borderId="0"/>
    <xf numFmtId="0" fontId="1" fillId="0" borderId="0"/>
    <xf numFmtId="0" fontId="69" fillId="0" borderId="0"/>
  </cellStyleXfs>
  <cellXfs count="678">
    <xf numFmtId="0" fontId="0" fillId="0" borderId="0" xfId="0"/>
    <xf numFmtId="0" fontId="1" fillId="0" borderId="0" xfId="0" applyFont="1"/>
    <xf numFmtId="0" fontId="2" fillId="0" borderId="1" xfId="0" applyFont="1" applyBorder="1" applyAlignment="1">
      <alignment horizontal="left" vertical="center" wrapText="1" indent="1" readingOrder="1"/>
    </xf>
    <xf numFmtId="0" fontId="1" fillId="2" borderId="0" xfId="0" applyFont="1" applyFill="1"/>
    <xf numFmtId="0" fontId="4" fillId="2" borderId="0" xfId="0" applyFont="1" applyFill="1"/>
    <xf numFmtId="0" fontId="5" fillId="3" borderId="6" xfId="0" applyFont="1" applyFill="1" applyBorder="1" applyAlignment="1">
      <alignment horizontal="center" vertical="center" wrapText="1" readingOrder="1"/>
    </xf>
    <xf numFmtId="0" fontId="5" fillId="3" borderId="7" xfId="0" applyFont="1" applyFill="1" applyBorder="1" applyAlignment="1">
      <alignment horizontal="center" vertical="center" wrapText="1" readingOrder="1"/>
    </xf>
    <xf numFmtId="0" fontId="5" fillId="2" borderId="9" xfId="0" applyFont="1" applyFill="1" applyBorder="1" applyAlignment="1">
      <alignment horizontal="center" vertical="center" wrapText="1" readingOrder="1"/>
    </xf>
    <xf numFmtId="0" fontId="6" fillId="2" borderId="9" xfId="0" applyFont="1" applyFill="1" applyBorder="1" applyAlignment="1">
      <alignment horizontal="justify" vertical="center" wrapText="1" readingOrder="1"/>
    </xf>
    <xf numFmtId="9" fontId="5" fillId="2" borderId="10" xfId="0" applyNumberFormat="1" applyFont="1" applyFill="1" applyBorder="1" applyAlignment="1">
      <alignment horizontal="center" vertical="center" wrapText="1" readingOrder="1"/>
    </xf>
    <xf numFmtId="0" fontId="5" fillId="2" borderId="12" xfId="0" applyFont="1" applyFill="1" applyBorder="1" applyAlignment="1">
      <alignment horizontal="center" vertical="center" wrapText="1" readingOrder="1"/>
    </xf>
    <xf numFmtId="0" fontId="6" fillId="2" borderId="12" xfId="0" applyFont="1" applyFill="1" applyBorder="1" applyAlignment="1">
      <alignment horizontal="justify" vertical="center" wrapText="1" readingOrder="1"/>
    </xf>
    <xf numFmtId="9" fontId="5" fillId="2" borderId="13" xfId="0" applyNumberFormat="1" applyFont="1" applyFill="1" applyBorder="1" applyAlignment="1">
      <alignment horizontal="center" vertical="center" wrapText="1" readingOrder="1"/>
    </xf>
    <xf numFmtId="0" fontId="6" fillId="2" borderId="13" xfId="0" applyFont="1" applyFill="1" applyBorder="1" applyAlignment="1">
      <alignment horizontal="center" vertical="center" wrapText="1" readingOrder="1"/>
    </xf>
    <xf numFmtId="0" fontId="5" fillId="2" borderId="15" xfId="0" applyFont="1" applyFill="1" applyBorder="1" applyAlignment="1">
      <alignment horizontal="center" vertical="center" wrapText="1" readingOrder="1"/>
    </xf>
    <xf numFmtId="0" fontId="6" fillId="2" borderId="15" xfId="0" applyFont="1" applyFill="1" applyBorder="1" applyAlignment="1">
      <alignment horizontal="justify" vertical="center" wrapText="1" readingOrder="1"/>
    </xf>
    <xf numFmtId="0" fontId="6" fillId="2" borderId="16" xfId="0" applyFont="1" applyFill="1" applyBorder="1" applyAlignment="1">
      <alignment horizontal="center" vertical="center" wrapText="1" readingOrder="1"/>
    </xf>
    <xf numFmtId="0" fontId="8" fillId="2" borderId="0" xfId="0" applyFont="1" applyFill="1"/>
    <xf numFmtId="0" fontId="9" fillId="0" borderId="0" xfId="0" applyFont="1"/>
    <xf numFmtId="0" fontId="10" fillId="0" borderId="0" xfId="0" applyFont="1"/>
    <xf numFmtId="0" fontId="10" fillId="2" borderId="0" xfId="0" applyFont="1" applyFill="1"/>
    <xf numFmtId="0" fontId="12" fillId="2" borderId="0" xfId="0" applyFont="1" applyFill="1" applyAlignment="1">
      <alignment horizontal="center" vertical="center" wrapText="1"/>
    </xf>
    <xf numFmtId="0" fontId="13" fillId="4" borderId="0" xfId="0" applyFont="1" applyFill="1" applyAlignment="1">
      <alignment horizontal="center" vertical="center" wrapText="1" readingOrder="1"/>
    </xf>
    <xf numFmtId="0" fontId="14" fillId="5" borderId="17" xfId="0" applyFont="1" applyFill="1" applyBorder="1" applyAlignment="1">
      <alignment horizontal="center" vertical="center" wrapText="1" readingOrder="1"/>
    </xf>
    <xf numFmtId="0" fontId="14" fillId="0" borderId="17" xfId="0" applyFont="1" applyBorder="1" applyAlignment="1">
      <alignment horizontal="center" vertical="center" wrapText="1" readingOrder="1"/>
    </xf>
    <xf numFmtId="0" fontId="14" fillId="0" borderId="17" xfId="0" applyFont="1" applyBorder="1" applyAlignment="1">
      <alignment horizontal="justify" vertical="center" wrapText="1" readingOrder="1"/>
    </xf>
    <xf numFmtId="0" fontId="14" fillId="6" borderId="1" xfId="0" applyFont="1" applyFill="1" applyBorder="1" applyAlignment="1">
      <alignment horizontal="center" vertical="center" wrapText="1" readingOrder="1"/>
    </xf>
    <xf numFmtId="0" fontId="14" fillId="0" borderId="1" xfId="0" applyFont="1" applyBorder="1" applyAlignment="1">
      <alignment horizontal="center" vertical="center" wrapText="1" readingOrder="1"/>
    </xf>
    <xf numFmtId="0" fontId="14" fillId="0" borderId="1" xfId="0" applyFont="1" applyBorder="1" applyAlignment="1">
      <alignment horizontal="justify" vertical="center" wrapText="1" readingOrder="1"/>
    </xf>
    <xf numFmtId="0" fontId="14" fillId="7" borderId="1" xfId="0" applyFont="1" applyFill="1" applyBorder="1" applyAlignment="1">
      <alignment horizontal="center" vertical="center" wrapText="1" readingOrder="1"/>
    </xf>
    <xf numFmtId="0" fontId="14" fillId="8" borderId="1" xfId="0" applyFont="1" applyFill="1" applyBorder="1" applyAlignment="1">
      <alignment horizontal="center" vertical="center" wrapText="1" readingOrder="1"/>
    </xf>
    <xf numFmtId="0" fontId="14" fillId="9" borderId="1" xfId="0" applyFont="1" applyFill="1" applyBorder="1" applyAlignment="1">
      <alignment horizontal="center" vertical="center" wrapText="1" readingOrder="1"/>
    </xf>
    <xf numFmtId="0" fontId="9" fillId="2" borderId="0" xfId="0" applyFont="1" applyFill="1"/>
    <xf numFmtId="0" fontId="15" fillId="2" borderId="0" xfId="0" applyFont="1" applyFill="1" applyAlignment="1">
      <alignment horizontal="justify" vertical="center" wrapText="1" readingOrder="1"/>
    </xf>
    <xf numFmtId="0" fontId="16" fillId="2" borderId="0" xfId="0" applyFont="1" applyFill="1" applyAlignment="1">
      <alignment vertical="center"/>
    </xf>
    <xf numFmtId="0" fontId="15" fillId="0" borderId="0" xfId="0" applyFont="1" applyAlignment="1">
      <alignment horizontal="justify" vertical="center" wrapText="1" readingOrder="1"/>
    </xf>
    <xf numFmtId="0" fontId="15" fillId="0" borderId="0" xfId="0" applyFont="1" applyAlignment="1">
      <alignment vertical="center"/>
    </xf>
    <xf numFmtId="0" fontId="17" fillId="0" borderId="0" xfId="0" applyFont="1" applyAlignment="1">
      <alignment horizontal="center" wrapText="1"/>
    </xf>
    <xf numFmtId="0" fontId="18" fillId="0" borderId="0" xfId="0" applyFont="1"/>
    <xf numFmtId="0" fontId="0" fillId="2" borderId="0" xfId="0" applyFill="1"/>
    <xf numFmtId="0" fontId="20" fillId="0" borderId="0" xfId="0" applyFont="1" applyAlignment="1">
      <alignment horizontal="center" vertical="center" wrapText="1"/>
    </xf>
    <xf numFmtId="0" fontId="21" fillId="4" borderId="0" xfId="0" applyFont="1" applyFill="1" applyAlignment="1">
      <alignment horizontal="center" vertical="center" wrapText="1" readingOrder="1"/>
    </xf>
    <xf numFmtId="0" fontId="22" fillId="5" borderId="17" xfId="0" applyFont="1" applyFill="1" applyBorder="1" applyAlignment="1">
      <alignment horizontal="center" vertical="center" wrapText="1" readingOrder="1"/>
    </xf>
    <xf numFmtId="0" fontId="22" fillId="0" borderId="17" xfId="0" applyFont="1" applyBorder="1" applyAlignment="1">
      <alignment horizontal="justify" vertical="center" wrapText="1" readingOrder="1"/>
    </xf>
    <xf numFmtId="9" fontId="22" fillId="0" borderId="17" xfId="0" applyNumberFormat="1" applyFont="1" applyBorder="1" applyAlignment="1">
      <alignment horizontal="center" vertical="center" wrapText="1" readingOrder="1"/>
    </xf>
    <xf numFmtId="0" fontId="22" fillId="6" borderId="1" xfId="0" applyFont="1" applyFill="1" applyBorder="1" applyAlignment="1">
      <alignment horizontal="center" vertical="center" wrapText="1" readingOrder="1"/>
    </xf>
    <xf numFmtId="0" fontId="22" fillId="0" borderId="1" xfId="0" applyFont="1" applyBorder="1" applyAlignment="1">
      <alignment horizontal="justify" vertical="center" wrapText="1" readingOrder="1"/>
    </xf>
    <xf numFmtId="9" fontId="22" fillId="0" borderId="1" xfId="0" applyNumberFormat="1" applyFont="1" applyBorder="1" applyAlignment="1">
      <alignment horizontal="center" vertical="center" wrapText="1" readingOrder="1"/>
    </xf>
    <xf numFmtId="0" fontId="22" fillId="7" borderId="1" xfId="0" applyFont="1" applyFill="1" applyBorder="1" applyAlignment="1">
      <alignment horizontal="center" vertical="center" wrapText="1" readingOrder="1"/>
    </xf>
    <xf numFmtId="0" fontId="22" fillId="8" borderId="1" xfId="0" applyFont="1" applyFill="1" applyBorder="1" applyAlignment="1">
      <alignment horizontal="center" vertical="center" wrapText="1" readingOrder="1"/>
    </xf>
    <xf numFmtId="0" fontId="23" fillId="9" borderId="1" xfId="0" applyFont="1" applyFill="1" applyBorder="1" applyAlignment="1">
      <alignment horizontal="center" vertical="center" wrapText="1" readingOrder="1"/>
    </xf>
    <xf numFmtId="0" fontId="24" fillId="2" borderId="0" xfId="0" applyFont="1" applyFill="1" applyAlignment="1">
      <alignment horizontal="left" vertical="center"/>
    </xf>
    <xf numFmtId="0" fontId="29" fillId="2" borderId="0" xfId="0" applyFont="1" applyFill="1" applyAlignment="1">
      <alignment vertical="center"/>
    </xf>
    <xf numFmtId="0" fontId="30" fillId="11" borderId="19" xfId="0" applyFont="1" applyFill="1" applyBorder="1" applyAlignment="1" applyProtection="1">
      <alignment horizontal="center" vertical="center" wrapText="1" readingOrder="1"/>
      <protection hidden="1"/>
    </xf>
    <xf numFmtId="0" fontId="30" fillId="11" borderId="20" xfId="0" applyFont="1" applyFill="1" applyBorder="1" applyAlignment="1" applyProtection="1">
      <alignment horizontal="center" vertical="center" wrapText="1" readingOrder="1"/>
      <protection hidden="1"/>
    </xf>
    <xf numFmtId="0" fontId="30" fillId="11" borderId="24" xfId="0" applyFont="1" applyFill="1" applyBorder="1" applyAlignment="1" applyProtection="1">
      <alignment horizontal="center" vertical="center" wrapText="1" readingOrder="1"/>
      <protection hidden="1"/>
    </xf>
    <xf numFmtId="0" fontId="30" fillId="11" borderId="21" xfId="0" applyFont="1" applyFill="1" applyBorder="1" applyAlignment="1" applyProtection="1">
      <alignment horizontal="center" vertical="center" wrapText="1" readingOrder="1"/>
      <protection hidden="1"/>
    </xf>
    <xf numFmtId="0" fontId="30" fillId="11" borderId="0" xfId="0" applyFont="1" applyFill="1" applyAlignment="1" applyProtection="1">
      <alignment horizontal="center" vertical="center" wrapText="1" readingOrder="1"/>
      <protection hidden="1"/>
    </xf>
    <xf numFmtId="0" fontId="30" fillId="11" borderId="18" xfId="0" applyFont="1" applyFill="1" applyBorder="1" applyAlignment="1" applyProtection="1">
      <alignment horizontal="center" vertical="center" wrapText="1" readingOrder="1"/>
      <protection hidden="1"/>
    </xf>
    <xf numFmtId="0" fontId="30" fillId="11" borderId="22" xfId="0" applyFont="1" applyFill="1" applyBorder="1" applyAlignment="1" applyProtection="1">
      <alignment horizontal="center" vertical="center" wrapText="1" readingOrder="1"/>
      <protection hidden="1"/>
    </xf>
    <xf numFmtId="0" fontId="30" fillId="11" borderId="23" xfId="0" applyFont="1" applyFill="1" applyBorder="1" applyAlignment="1" applyProtection="1">
      <alignment horizontal="center" vertical="center" wrapText="1" readingOrder="1"/>
      <protection hidden="1"/>
    </xf>
    <xf numFmtId="0" fontId="30" fillId="11" borderId="25" xfId="0" applyFont="1" applyFill="1" applyBorder="1" applyAlignment="1" applyProtection="1">
      <alignment horizontal="center" vertical="center" wrapText="1" readingOrder="1"/>
      <protection hidden="1"/>
    </xf>
    <xf numFmtId="0" fontId="30" fillId="12" borderId="19" xfId="0" applyFont="1" applyFill="1" applyBorder="1" applyAlignment="1" applyProtection="1">
      <alignment horizontal="center" wrapText="1" readingOrder="1"/>
      <protection hidden="1"/>
    </xf>
    <xf numFmtId="0" fontId="30" fillId="12" borderId="20" xfId="0" applyFont="1" applyFill="1" applyBorder="1" applyAlignment="1" applyProtection="1">
      <alignment horizontal="center" wrapText="1" readingOrder="1"/>
      <protection hidden="1"/>
    </xf>
    <xf numFmtId="0" fontId="30" fillId="12" borderId="24" xfId="0" applyFont="1" applyFill="1" applyBorder="1" applyAlignment="1" applyProtection="1">
      <alignment horizontal="center" wrapText="1" readingOrder="1"/>
      <protection hidden="1"/>
    </xf>
    <xf numFmtId="0" fontId="30" fillId="12" borderId="21" xfId="0" applyFont="1" applyFill="1" applyBorder="1" applyAlignment="1" applyProtection="1">
      <alignment horizontal="center" wrapText="1" readingOrder="1"/>
      <protection hidden="1"/>
    </xf>
    <xf numFmtId="0" fontId="30" fillId="12" borderId="0" xfId="0" applyFont="1" applyFill="1" applyAlignment="1" applyProtection="1">
      <alignment horizontal="center" wrapText="1" readingOrder="1"/>
      <protection hidden="1"/>
    </xf>
    <xf numFmtId="0" fontId="30" fillId="12" borderId="18" xfId="0" applyFont="1" applyFill="1" applyBorder="1" applyAlignment="1" applyProtection="1">
      <alignment horizontal="center" wrapText="1" readingOrder="1"/>
      <protection hidden="1"/>
    </xf>
    <xf numFmtId="0" fontId="30" fillId="12" borderId="22" xfId="0" applyFont="1" applyFill="1" applyBorder="1" applyAlignment="1" applyProtection="1">
      <alignment horizontal="center" wrapText="1" readingOrder="1"/>
      <protection hidden="1"/>
    </xf>
    <xf numFmtId="0" fontId="30" fillId="12" borderId="23" xfId="0" applyFont="1" applyFill="1" applyBorder="1" applyAlignment="1" applyProtection="1">
      <alignment horizontal="center" wrapText="1" readingOrder="1"/>
      <protection hidden="1"/>
    </xf>
    <xf numFmtId="0" fontId="30" fillId="12" borderId="25" xfId="0" applyFont="1" applyFill="1" applyBorder="1" applyAlignment="1" applyProtection="1">
      <alignment horizontal="center" wrapText="1" readingOrder="1"/>
      <protection hidden="1"/>
    </xf>
    <xf numFmtId="0" fontId="30" fillId="5" borderId="19" xfId="0" applyFont="1" applyFill="1" applyBorder="1" applyAlignment="1" applyProtection="1">
      <alignment horizontal="center" wrapText="1" readingOrder="1"/>
      <protection hidden="1"/>
    </xf>
    <xf numFmtId="0" fontId="30" fillId="5" borderId="20" xfId="0" applyFont="1" applyFill="1" applyBorder="1" applyAlignment="1" applyProtection="1">
      <alignment horizontal="center" wrapText="1" readingOrder="1"/>
      <protection hidden="1"/>
    </xf>
    <xf numFmtId="0" fontId="30" fillId="5" borderId="24" xfId="0" applyFont="1" applyFill="1" applyBorder="1" applyAlignment="1" applyProtection="1">
      <alignment horizontal="center" wrapText="1" readingOrder="1"/>
      <protection hidden="1"/>
    </xf>
    <xf numFmtId="0" fontId="30" fillId="5" borderId="21" xfId="0" applyFont="1" applyFill="1" applyBorder="1" applyAlignment="1" applyProtection="1">
      <alignment horizontal="center" wrapText="1" readingOrder="1"/>
      <protection hidden="1"/>
    </xf>
    <xf numFmtId="0" fontId="30" fillId="5" borderId="0" xfId="0" applyFont="1" applyFill="1" applyAlignment="1" applyProtection="1">
      <alignment horizontal="center" wrapText="1" readingOrder="1"/>
      <protection hidden="1"/>
    </xf>
    <xf numFmtId="0" fontId="30" fillId="5" borderId="18" xfId="0" applyFont="1" applyFill="1" applyBorder="1" applyAlignment="1" applyProtection="1">
      <alignment horizontal="center" wrapText="1" readingOrder="1"/>
      <protection hidden="1"/>
    </xf>
    <xf numFmtId="0" fontId="30" fillId="5" borderId="22" xfId="0" applyFont="1" applyFill="1" applyBorder="1" applyAlignment="1" applyProtection="1">
      <alignment horizontal="center" wrapText="1" readingOrder="1"/>
      <protection hidden="1"/>
    </xf>
    <xf numFmtId="0" fontId="30" fillId="5" borderId="23" xfId="0" applyFont="1" applyFill="1" applyBorder="1" applyAlignment="1" applyProtection="1">
      <alignment horizontal="center" wrapText="1" readingOrder="1"/>
      <protection hidden="1"/>
    </xf>
    <xf numFmtId="0" fontId="30" fillId="5" borderId="25" xfId="0" applyFont="1" applyFill="1" applyBorder="1" applyAlignment="1" applyProtection="1">
      <alignment horizontal="center" wrapText="1" readingOrder="1"/>
      <protection hidden="1"/>
    </xf>
    <xf numFmtId="0" fontId="31" fillId="12" borderId="20" xfId="0" applyFont="1" applyFill="1" applyBorder="1" applyAlignment="1" applyProtection="1">
      <alignment horizontal="center" wrapText="1" readingOrder="1"/>
      <protection hidden="1"/>
    </xf>
    <xf numFmtId="0" fontId="30" fillId="13" borderId="19" xfId="0" applyFont="1" applyFill="1" applyBorder="1" applyAlignment="1" applyProtection="1">
      <alignment horizontal="center" wrapText="1" readingOrder="1"/>
      <protection hidden="1"/>
    </xf>
    <xf numFmtId="0" fontId="30" fillId="13" borderId="20" xfId="0" applyFont="1" applyFill="1" applyBorder="1" applyAlignment="1" applyProtection="1">
      <alignment horizontal="center" wrapText="1" readingOrder="1"/>
      <protection hidden="1"/>
    </xf>
    <xf numFmtId="0" fontId="30" fillId="13" borderId="24" xfId="0" applyFont="1" applyFill="1" applyBorder="1" applyAlignment="1" applyProtection="1">
      <alignment horizontal="center" wrapText="1" readingOrder="1"/>
      <protection hidden="1"/>
    </xf>
    <xf numFmtId="0" fontId="30" fillId="13" borderId="21" xfId="0" applyFont="1" applyFill="1" applyBorder="1" applyAlignment="1" applyProtection="1">
      <alignment horizontal="center" wrapText="1" readingOrder="1"/>
      <protection hidden="1"/>
    </xf>
    <xf numFmtId="0" fontId="30" fillId="13" borderId="0" xfId="0" applyFont="1" applyFill="1" applyAlignment="1" applyProtection="1">
      <alignment horizontal="center" wrapText="1" readingOrder="1"/>
      <protection hidden="1"/>
    </xf>
    <xf numFmtId="0" fontId="30" fillId="13" borderId="18" xfId="0" applyFont="1" applyFill="1" applyBorder="1" applyAlignment="1" applyProtection="1">
      <alignment horizontal="center" wrapText="1" readingOrder="1"/>
      <protection hidden="1"/>
    </xf>
    <xf numFmtId="0" fontId="30" fillId="13" borderId="22" xfId="0" applyFont="1" applyFill="1" applyBorder="1" applyAlignment="1" applyProtection="1">
      <alignment horizontal="center" wrapText="1" readingOrder="1"/>
      <protection hidden="1"/>
    </xf>
    <xf numFmtId="0" fontId="30" fillId="13" borderId="23" xfId="0" applyFont="1" applyFill="1" applyBorder="1" applyAlignment="1" applyProtection="1">
      <alignment horizontal="center" wrapText="1" readingOrder="1"/>
      <protection hidden="1"/>
    </xf>
    <xf numFmtId="0" fontId="30" fillId="13" borderId="25" xfId="0" applyFont="1" applyFill="1" applyBorder="1" applyAlignment="1" applyProtection="1">
      <alignment horizontal="center" wrapText="1" readingOrder="1"/>
      <protection hidden="1"/>
    </xf>
    <xf numFmtId="0" fontId="24" fillId="14" borderId="0" xfId="0" applyFont="1" applyFill="1" applyAlignment="1">
      <alignment horizontal="center" vertical="center"/>
    </xf>
    <xf numFmtId="0" fontId="37" fillId="0" borderId="0" xfId="0" applyFont="1" applyAlignment="1">
      <alignment vertical="center"/>
    </xf>
    <xf numFmtId="0" fontId="37" fillId="0" borderId="0" xfId="0" applyFont="1" applyAlignment="1">
      <alignment horizontal="center" vertical="center"/>
    </xf>
    <xf numFmtId="0" fontId="37" fillId="0" borderId="0" xfId="0" applyFont="1"/>
    <xf numFmtId="0" fontId="37" fillId="0" borderId="0" xfId="0" applyFont="1" applyAlignment="1">
      <alignment horizontal="center"/>
    </xf>
    <xf numFmtId="0" fontId="37" fillId="2" borderId="0" xfId="0" applyFont="1" applyFill="1" applyAlignment="1">
      <alignment horizontal="center" vertical="center"/>
    </xf>
    <xf numFmtId="0" fontId="37" fillId="2" borderId="0" xfId="0" applyFont="1" applyFill="1" applyAlignment="1">
      <alignment horizontal="left" vertical="center"/>
    </xf>
    <xf numFmtId="0" fontId="37" fillId="2" borderId="0" xfId="0" applyFont="1" applyFill="1"/>
    <xf numFmtId="0" fontId="24" fillId="14" borderId="44" xfId="0" applyFont="1" applyFill="1" applyBorder="1" applyAlignment="1">
      <alignment horizontal="center" vertical="center"/>
    </xf>
    <xf numFmtId="0" fontId="37" fillId="0" borderId="42" xfId="0" applyFont="1" applyBorder="1" applyAlignment="1">
      <alignment horizontal="center" vertical="center"/>
    </xf>
    <xf numFmtId="0" fontId="24" fillId="0" borderId="0" xfId="0" applyFont="1" applyAlignment="1">
      <alignment horizontal="left" vertical="center"/>
    </xf>
    <xf numFmtId="0" fontId="37" fillId="2" borderId="0" xfId="0" applyFont="1" applyFill="1" applyAlignment="1">
      <alignment horizontal="center"/>
    </xf>
    <xf numFmtId="0" fontId="24" fillId="14" borderId="42" xfId="0" applyFont="1" applyFill="1" applyBorder="1" applyAlignment="1">
      <alignment horizontal="center" vertical="center" textRotation="90"/>
    </xf>
    <xf numFmtId="0" fontId="24" fillId="2" borderId="0" xfId="0" applyFont="1" applyFill="1" applyAlignment="1">
      <alignment horizontal="center" vertical="center"/>
    </xf>
    <xf numFmtId="0" fontId="37" fillId="2" borderId="0" xfId="0" applyFont="1" applyFill="1" applyAlignment="1">
      <alignment vertical="center"/>
    </xf>
    <xf numFmtId="0" fontId="46" fillId="0" borderId="0" xfId="0" applyFont="1"/>
    <xf numFmtId="0" fontId="46" fillId="0" borderId="88" xfId="0" applyFont="1" applyBorder="1" applyAlignment="1">
      <alignment horizontal="left" vertical="center" wrapText="1"/>
    </xf>
    <xf numFmtId="0" fontId="51" fillId="2" borderId="0" xfId="0" applyFont="1" applyFill="1" applyAlignment="1">
      <alignment horizontal="left"/>
    </xf>
    <xf numFmtId="0" fontId="55" fillId="0" borderId="0" xfId="0" applyFont="1" applyAlignment="1">
      <alignment vertical="center" wrapText="1"/>
    </xf>
    <xf numFmtId="0" fontId="55" fillId="0" borderId="0" xfId="0" applyFont="1" applyAlignment="1">
      <alignment horizontal="center" vertical="center" wrapText="1"/>
    </xf>
    <xf numFmtId="0" fontId="56" fillId="0" borderId="0" xfId="0" applyFont="1" applyAlignment="1">
      <alignment horizontal="center" vertical="center" wrapText="1"/>
    </xf>
    <xf numFmtId="0" fontId="0" fillId="0" borderId="0" xfId="0" applyAlignment="1" applyProtection="1">
      <alignment horizontal="center"/>
      <protection locked="0"/>
    </xf>
    <xf numFmtId="0" fontId="0" fillId="0" borderId="0" xfId="0" applyProtection="1">
      <protection locked="0"/>
    </xf>
    <xf numFmtId="169" fontId="0" fillId="0" borderId="0" xfId="0" applyNumberFormat="1" applyProtection="1">
      <protection locked="0"/>
    </xf>
    <xf numFmtId="0" fontId="46" fillId="2" borderId="0" xfId="0" applyFont="1" applyFill="1" applyAlignment="1">
      <alignment horizontal="left" vertical="center" wrapText="1"/>
    </xf>
    <xf numFmtId="0" fontId="57" fillId="17" borderId="9" xfId="0" applyFont="1" applyFill="1" applyBorder="1" applyAlignment="1">
      <alignment horizontal="center" vertical="center" wrapText="1"/>
    </xf>
    <xf numFmtId="0" fontId="48" fillId="17" borderId="9" xfId="0" applyFont="1" applyFill="1" applyBorder="1" applyAlignment="1">
      <alignment horizontal="center" vertical="center" wrapText="1"/>
    </xf>
    <xf numFmtId="0" fontId="46" fillId="0" borderId="98" xfId="0" applyFont="1" applyBorder="1" applyAlignment="1">
      <alignment horizontal="center" vertical="center"/>
    </xf>
    <xf numFmtId="0" fontId="46" fillId="0" borderId="98" xfId="0" applyFont="1" applyBorder="1" applyAlignment="1">
      <alignment vertical="center" wrapText="1"/>
    </xf>
    <xf numFmtId="0" fontId="46" fillId="0" borderId="98" xfId="0" applyFont="1" applyBorder="1" applyAlignment="1">
      <alignment horizontal="left" vertical="center" wrapText="1"/>
    </xf>
    <xf numFmtId="0" fontId="46" fillId="19" borderId="88" xfId="0" applyFont="1" applyFill="1" applyBorder="1" applyAlignment="1">
      <alignment horizontal="left" vertical="center" wrapText="1"/>
    </xf>
    <xf numFmtId="0" fontId="46" fillId="19" borderId="0" xfId="0" applyFont="1" applyFill="1" applyAlignment="1">
      <alignment horizontal="left" vertical="center" wrapText="1"/>
    </xf>
    <xf numFmtId="0" fontId="46" fillId="19" borderId="98" xfId="0" applyFont="1" applyFill="1" applyBorder="1" applyAlignment="1">
      <alignment horizontal="left" vertical="center" wrapText="1"/>
    </xf>
    <xf numFmtId="0" fontId="46" fillId="19" borderId="98" xfId="0" applyFont="1" applyFill="1" applyBorder="1" applyAlignment="1">
      <alignment vertical="center" wrapText="1"/>
    </xf>
    <xf numFmtId="0" fontId="46" fillId="0" borderId="12" xfId="0" applyFont="1" applyBorder="1" applyAlignment="1">
      <alignment horizontal="center" vertical="center"/>
    </xf>
    <xf numFmtId="0" fontId="46" fillId="0" borderId="12" xfId="0" applyFont="1" applyBorder="1" applyAlignment="1">
      <alignment horizontal="left" vertical="center" wrapText="1"/>
    </xf>
    <xf numFmtId="0" fontId="46" fillId="0" borderId="12" xfId="0" applyFont="1" applyBorder="1" applyAlignment="1" applyProtection="1">
      <alignment horizontal="center" vertical="center"/>
      <protection locked="0"/>
    </xf>
    <xf numFmtId="0" fontId="46" fillId="0" borderId="68" xfId="0" applyFont="1" applyBorder="1" applyAlignment="1">
      <alignment horizontal="center" vertical="center"/>
    </xf>
    <xf numFmtId="0" fontId="46" fillId="0" borderId="68" xfId="0" applyFont="1" applyBorder="1" applyAlignment="1">
      <alignment horizontal="left" vertical="center" wrapText="1"/>
    </xf>
    <xf numFmtId="0" fontId="46" fillId="0" borderId="68" xfId="0" applyFont="1" applyBorder="1" applyAlignment="1" applyProtection="1">
      <alignment horizontal="center" vertical="center"/>
      <protection locked="0"/>
    </xf>
    <xf numFmtId="0" fontId="46" fillId="0" borderId="13" xfId="0" applyFont="1" applyBorder="1" applyAlignment="1">
      <alignment horizontal="left" vertical="center" wrapText="1"/>
    </xf>
    <xf numFmtId="0" fontId="46" fillId="0" borderId="0" xfId="0" applyFont="1" applyAlignment="1">
      <alignment horizontal="left" vertical="center" wrapText="1"/>
    </xf>
    <xf numFmtId="0" fontId="46" fillId="0" borderId="18" xfId="0" applyFont="1" applyBorder="1" applyAlignment="1">
      <alignment horizontal="left" vertical="center" wrapText="1"/>
    </xf>
    <xf numFmtId="0" fontId="46" fillId="0" borderId="18" xfId="0" applyFont="1" applyBorder="1"/>
    <xf numFmtId="0" fontId="46" fillId="0" borderId="23" xfId="0" applyFont="1" applyBorder="1"/>
    <xf numFmtId="0" fontId="46" fillId="0" borderId="25" xfId="0" applyFont="1" applyBorder="1"/>
    <xf numFmtId="0" fontId="46" fillId="2" borderId="79" xfId="0" applyFont="1" applyFill="1" applyBorder="1" applyAlignment="1">
      <alignment horizontal="left" vertical="center" wrapText="1"/>
    </xf>
    <xf numFmtId="0" fontId="46" fillId="0" borderId="101" xfId="0" applyFont="1" applyBorder="1"/>
    <xf numFmtId="0" fontId="58" fillId="17" borderId="9" xfId="0" applyFont="1" applyFill="1" applyBorder="1" applyAlignment="1">
      <alignment horizontal="center" vertical="center" wrapText="1"/>
    </xf>
    <xf numFmtId="169" fontId="58" fillId="17" borderId="102" xfId="0" applyNumberFormat="1" applyFont="1" applyFill="1" applyBorder="1" applyAlignment="1">
      <alignment horizontal="center" vertical="center" wrapText="1"/>
    </xf>
    <xf numFmtId="0" fontId="59" fillId="17" borderId="103" xfId="0" applyFont="1" applyFill="1" applyBorder="1" applyAlignment="1">
      <alignment horizontal="center" vertical="center" wrapText="1"/>
    </xf>
    <xf numFmtId="0" fontId="46" fillId="20" borderId="98" xfId="0" applyFont="1" applyFill="1" applyBorder="1" applyAlignment="1">
      <alignment horizontal="center" vertical="center"/>
    </xf>
    <xf numFmtId="170" fontId="46" fillId="0" borderId="88" xfId="0" applyNumberFormat="1" applyFont="1" applyBorder="1" applyAlignment="1">
      <alignment horizontal="center" vertical="center"/>
    </xf>
    <xf numFmtId="0" fontId="0" fillId="0" borderId="104" xfId="0" applyBorder="1" applyAlignment="1" applyProtection="1">
      <alignment horizontal="center" vertical="top"/>
      <protection locked="0"/>
    </xf>
    <xf numFmtId="0" fontId="0" fillId="0" borderId="105" xfId="0" applyBorder="1" applyAlignment="1" applyProtection="1">
      <alignment vertical="top"/>
      <protection locked="0"/>
    </xf>
    <xf numFmtId="0" fontId="0" fillId="0" borderId="105" xfId="0" applyBorder="1"/>
    <xf numFmtId="169" fontId="46" fillId="0" borderId="88" xfId="0" applyNumberFormat="1" applyFont="1" applyBorder="1" applyAlignment="1">
      <alignment horizontal="center" vertical="center"/>
    </xf>
    <xf numFmtId="170" fontId="46" fillId="0" borderId="80" xfId="0" applyNumberFormat="1" applyFont="1" applyBorder="1" applyAlignment="1">
      <alignment horizontal="center" vertical="center"/>
    </xf>
    <xf numFmtId="169" fontId="46" fillId="0" borderId="80" xfId="0" applyNumberFormat="1" applyFont="1" applyBorder="1" applyAlignment="1">
      <alignment horizontal="center" vertical="center"/>
    </xf>
    <xf numFmtId="169" fontId="46" fillId="0" borderId="106" xfId="0" applyNumberFormat="1" applyFont="1" applyBorder="1" applyAlignment="1">
      <alignment horizontal="center" vertical="center"/>
    </xf>
    <xf numFmtId="0" fontId="0" fillId="0" borderId="107" xfId="0" applyBorder="1"/>
    <xf numFmtId="169" fontId="46" fillId="16" borderId="100" xfId="0" applyNumberFormat="1" applyFont="1" applyFill="1" applyBorder="1" applyAlignment="1">
      <alignment vertical="center"/>
    </xf>
    <xf numFmtId="169" fontId="46" fillId="8" borderId="16" xfId="0" applyNumberFormat="1" applyFont="1" applyFill="1" applyBorder="1" applyAlignment="1">
      <alignment vertical="center"/>
    </xf>
    <xf numFmtId="0" fontId="46" fillId="0" borderId="99" xfId="0" applyFont="1" applyBorder="1" applyAlignment="1">
      <alignment vertical="center" wrapText="1"/>
    </xf>
    <xf numFmtId="0" fontId="46" fillId="0" borderId="12" xfId="0" applyFont="1" applyBorder="1" applyAlignment="1">
      <alignment vertical="center" wrapText="1"/>
    </xf>
    <xf numFmtId="0" fontId="61" fillId="22" borderId="109" xfId="0" applyFont="1" applyFill="1" applyBorder="1" applyAlignment="1">
      <alignment vertical="center"/>
    </xf>
    <xf numFmtId="0" fontId="61" fillId="22" borderId="110" xfId="0" applyFont="1" applyFill="1" applyBorder="1" applyAlignment="1">
      <alignment horizontal="center" vertical="center"/>
    </xf>
    <xf numFmtId="0" fontId="61" fillId="22" borderId="94" xfId="0" applyFont="1" applyFill="1" applyBorder="1" applyAlignment="1">
      <alignment horizontal="center" vertical="center"/>
    </xf>
    <xf numFmtId="0" fontId="46" fillId="23" borderId="111" xfId="0" applyFont="1" applyFill="1" applyBorder="1" applyAlignment="1">
      <alignment vertical="center" wrapText="1"/>
    </xf>
    <xf numFmtId="0" fontId="46" fillId="23" borderId="112" xfId="0" applyFont="1" applyFill="1" applyBorder="1" applyAlignment="1">
      <alignment vertical="center" wrapText="1"/>
    </xf>
    <xf numFmtId="0" fontId="46" fillId="23" borderId="113" xfId="0" applyFont="1" applyFill="1" applyBorder="1" applyAlignment="1">
      <alignment vertical="center" wrapText="1"/>
    </xf>
    <xf numFmtId="0" fontId="46" fillId="23" borderId="98" xfId="0" applyFont="1" applyFill="1" applyBorder="1" applyAlignment="1">
      <alignment vertical="center" wrapText="1"/>
    </xf>
    <xf numFmtId="0" fontId="46" fillId="0" borderId="114" xfId="0" applyFont="1" applyBorder="1" applyAlignment="1">
      <alignment horizontal="left" vertical="center" wrapText="1"/>
    </xf>
    <xf numFmtId="0" fontId="46" fillId="24" borderId="11" xfId="0" applyFont="1" applyFill="1" applyBorder="1" applyAlignment="1">
      <alignment vertical="center" wrapText="1"/>
    </xf>
    <xf numFmtId="0" fontId="46" fillId="24" borderId="12" xfId="0" applyFont="1" applyFill="1" applyBorder="1" applyAlignment="1">
      <alignment vertical="center" wrapText="1"/>
    </xf>
    <xf numFmtId="0" fontId="52" fillId="0" borderId="12" xfId="0" applyFont="1" applyBorder="1" applyAlignment="1">
      <alignment horizontal="left" vertical="center" wrapText="1"/>
    </xf>
    <xf numFmtId="0" fontId="46" fillId="24" borderId="14" xfId="0" applyFont="1" applyFill="1" applyBorder="1" applyAlignment="1">
      <alignment vertical="center" wrapText="1"/>
    </xf>
    <xf numFmtId="0" fontId="46" fillId="0" borderId="15" xfId="0" applyFont="1" applyBorder="1" applyAlignment="1">
      <alignment horizontal="left" vertical="center" wrapText="1"/>
    </xf>
    <xf numFmtId="0" fontId="46" fillId="24" borderId="15" xfId="0" applyFont="1" applyFill="1" applyBorder="1" applyAlignment="1">
      <alignment vertical="center" wrapText="1"/>
    </xf>
    <xf numFmtId="0" fontId="52" fillId="0" borderId="15" xfId="0" applyFont="1" applyBorder="1" applyAlignment="1">
      <alignment horizontal="left" vertical="center" wrapText="1"/>
    </xf>
    <xf numFmtId="0" fontId="46" fillId="0" borderId="16" xfId="0" applyFont="1" applyBorder="1" applyAlignment="1">
      <alignment horizontal="left" vertical="center" wrapText="1"/>
    </xf>
    <xf numFmtId="0" fontId="46" fillId="0" borderId="0" xfId="0" applyFont="1" applyAlignment="1">
      <alignment vertical="center" wrapText="1"/>
    </xf>
    <xf numFmtId="0" fontId="46" fillId="0" borderId="0" xfId="0" applyFont="1" applyAlignment="1">
      <alignment horizontal="left" vertical="center"/>
    </xf>
    <xf numFmtId="0" fontId="53" fillId="0" borderId="0" xfId="0" applyFont="1" applyAlignment="1">
      <alignment horizontal="left" vertical="center" wrapText="1"/>
    </xf>
    <xf numFmtId="0" fontId="51" fillId="0" borderId="0" xfId="0" applyFont="1" applyAlignment="1">
      <alignment horizontal="left" vertical="center" wrapText="1"/>
    </xf>
    <xf numFmtId="0" fontId="53" fillId="0" borderId="0" xfId="0" applyFont="1" applyAlignment="1">
      <alignment horizontal="left" vertical="center"/>
    </xf>
    <xf numFmtId="0" fontId="51" fillId="0" borderId="0" xfId="0" applyFont="1" applyAlignment="1">
      <alignment horizontal="left" vertical="center"/>
    </xf>
    <xf numFmtId="0" fontId="45" fillId="2" borderId="86" xfId="2" applyFont="1" applyFill="1" applyBorder="1"/>
    <xf numFmtId="0" fontId="45" fillId="2" borderId="87" xfId="2" applyFont="1" applyFill="1" applyBorder="1"/>
    <xf numFmtId="0" fontId="45" fillId="2" borderId="97" xfId="2" applyFont="1" applyFill="1" applyBorder="1"/>
    <xf numFmtId="0" fontId="64" fillId="2" borderId="21" xfId="2" applyFont="1" applyFill="1" applyBorder="1" applyAlignment="1">
      <alignment horizontal="left" vertical="top" wrapText="1"/>
    </xf>
    <xf numFmtId="0" fontId="65" fillId="2" borderId="0" xfId="2" applyFont="1" applyFill="1" applyAlignment="1">
      <alignment horizontal="left" vertical="top" wrapText="1"/>
    </xf>
    <xf numFmtId="0" fontId="65" fillId="2" borderId="18" xfId="2" applyFont="1" applyFill="1" applyBorder="1" applyAlignment="1">
      <alignment horizontal="left" vertical="top" wrapText="1"/>
    </xf>
    <xf numFmtId="0" fontId="45" fillId="2" borderId="21" xfId="2" applyFont="1" applyFill="1" applyBorder="1"/>
    <xf numFmtId="0" fontId="45" fillId="2" borderId="0" xfId="2" applyFont="1" applyFill="1"/>
    <xf numFmtId="0" fontId="66" fillId="2" borderId="0" xfId="2" applyFont="1" applyFill="1" applyAlignment="1">
      <alignment horizontal="left" vertical="center" wrapText="1"/>
    </xf>
    <xf numFmtId="0" fontId="45" fillId="2" borderId="0" xfId="2" applyFont="1" applyFill="1" applyAlignment="1">
      <alignment horizontal="left" vertical="center" wrapText="1"/>
    </xf>
    <xf numFmtId="0" fontId="45" fillId="2" borderId="18" xfId="2" applyFont="1" applyFill="1" applyBorder="1"/>
    <xf numFmtId="0" fontId="67" fillId="2" borderId="0" xfId="0" applyFont="1" applyFill="1" applyAlignment="1">
      <alignment horizontal="left" vertical="center" wrapText="1"/>
    </xf>
    <xf numFmtId="0" fontId="68" fillId="2" borderId="0" xfId="0" applyFont="1" applyFill="1" applyAlignment="1">
      <alignment horizontal="left" vertical="top" wrapText="1"/>
    </xf>
    <xf numFmtId="0" fontId="45" fillId="2" borderId="22" xfId="2" applyFont="1" applyFill="1" applyBorder="1"/>
    <xf numFmtId="0" fontId="45" fillId="2" borderId="23" xfId="2" applyFont="1" applyFill="1" applyBorder="1"/>
    <xf numFmtId="0" fontId="45" fillId="2" borderId="25" xfId="2" applyFont="1" applyFill="1" applyBorder="1"/>
    <xf numFmtId="0" fontId="63" fillId="25" borderId="115" xfId="2" applyFont="1" applyFill="1" applyBorder="1" applyAlignment="1">
      <alignment horizontal="center" vertical="center" wrapText="1"/>
    </xf>
    <xf numFmtId="0" fontId="63" fillId="25" borderId="116" xfId="2" applyFont="1" applyFill="1" applyBorder="1" applyAlignment="1">
      <alignment horizontal="center" vertical="center" wrapText="1"/>
    </xf>
    <xf numFmtId="0" fontId="63" fillId="25" borderId="117" xfId="2" applyFont="1" applyFill="1" applyBorder="1" applyAlignment="1">
      <alignment horizontal="center" vertical="center" wrapText="1"/>
    </xf>
    <xf numFmtId="0" fontId="64" fillId="2" borderId="86" xfId="2" quotePrefix="1" applyFont="1" applyFill="1" applyBorder="1" applyAlignment="1">
      <alignment horizontal="left" vertical="top" wrapText="1"/>
    </xf>
    <xf numFmtId="0" fontId="65" fillId="2" borderId="87" xfId="2" applyFont="1" applyFill="1" applyBorder="1" applyAlignment="1">
      <alignment horizontal="left" vertical="top" wrapText="1"/>
    </xf>
    <xf numFmtId="0" fontId="65" fillId="2" borderId="97" xfId="2" applyFont="1" applyFill="1" applyBorder="1" applyAlignment="1">
      <alignment horizontal="left" vertical="top" wrapText="1"/>
    </xf>
    <xf numFmtId="0" fontId="40" fillId="2" borderId="81" xfId="2" quotePrefix="1" applyFont="1" applyFill="1" applyBorder="1" applyAlignment="1">
      <alignment horizontal="justify" vertical="center" wrapText="1"/>
    </xf>
    <xf numFmtId="0" fontId="40" fillId="2" borderId="82" xfId="2" applyFont="1" applyFill="1" applyBorder="1" applyAlignment="1">
      <alignment horizontal="justify" vertical="center" wrapText="1"/>
    </xf>
    <xf numFmtId="0" fontId="40" fillId="2" borderId="118" xfId="2" applyFont="1" applyFill="1" applyBorder="1" applyAlignment="1">
      <alignment horizontal="justify" vertical="center" wrapText="1"/>
    </xf>
    <xf numFmtId="0" fontId="67" fillId="25" borderId="119" xfId="4" applyFont="1" applyFill="1" applyBorder="1" applyAlignment="1">
      <alignment horizontal="center" vertical="center" wrapText="1"/>
    </xf>
    <xf numFmtId="0" fontId="67" fillId="25" borderId="120" xfId="4" applyFont="1" applyFill="1" applyBorder="1" applyAlignment="1">
      <alignment horizontal="center" vertical="center" wrapText="1"/>
    </xf>
    <xf numFmtId="0" fontId="67" fillId="25" borderId="121" xfId="2" applyFont="1" applyFill="1" applyBorder="1" applyAlignment="1">
      <alignment horizontal="center" vertical="center"/>
    </xf>
    <xf numFmtId="0" fontId="67" fillId="25" borderId="122" xfId="2" applyFont="1" applyFill="1" applyBorder="1" applyAlignment="1">
      <alignment horizontal="center" vertical="center"/>
    </xf>
    <xf numFmtId="0" fontId="67" fillId="2" borderId="123" xfId="4" applyFont="1" applyFill="1" applyBorder="1" applyAlignment="1">
      <alignment horizontal="left" vertical="top" wrapText="1" readingOrder="1"/>
    </xf>
    <xf numFmtId="0" fontId="67" fillId="2" borderId="124" xfId="4" applyFont="1" applyFill="1" applyBorder="1" applyAlignment="1">
      <alignment horizontal="left" vertical="top" wrapText="1" readingOrder="1"/>
    </xf>
    <xf numFmtId="0" fontId="68" fillId="2" borderId="125" xfId="2" applyFont="1" applyFill="1" applyBorder="1" applyAlignment="1">
      <alignment horizontal="justify" vertical="center" wrapText="1"/>
    </xf>
    <xf numFmtId="0" fontId="68" fillId="2" borderId="126" xfId="2" applyFont="1" applyFill="1" applyBorder="1" applyAlignment="1">
      <alignment horizontal="justify" vertical="center" wrapText="1"/>
    </xf>
    <xf numFmtId="0" fontId="67" fillId="2" borderId="127" xfId="0" applyFont="1" applyFill="1" applyBorder="1" applyAlignment="1">
      <alignment horizontal="left" vertical="center" wrapText="1"/>
    </xf>
    <xf numFmtId="0" fontId="67" fillId="2" borderId="128" xfId="0" applyFont="1" applyFill="1" applyBorder="1" applyAlignment="1">
      <alignment horizontal="left" vertical="center" wrapText="1"/>
    </xf>
    <xf numFmtId="0" fontId="68" fillId="2" borderId="129" xfId="2" applyFont="1" applyFill="1" applyBorder="1" applyAlignment="1">
      <alignment horizontal="justify" vertical="center" wrapText="1"/>
    </xf>
    <xf numFmtId="0" fontId="68" fillId="2" borderId="130" xfId="2" applyFont="1" applyFill="1" applyBorder="1" applyAlignment="1">
      <alignment horizontal="justify" vertical="center" wrapText="1"/>
    </xf>
    <xf numFmtId="0" fontId="67" fillId="2" borderId="131" xfId="0" applyFont="1" applyFill="1" applyBorder="1" applyAlignment="1">
      <alignment horizontal="left" vertical="center" wrapText="1"/>
    </xf>
    <xf numFmtId="0" fontId="67" fillId="2" borderId="132" xfId="0" applyFont="1" applyFill="1" applyBorder="1" applyAlignment="1">
      <alignment horizontal="left" vertical="center" wrapText="1"/>
    </xf>
    <xf numFmtId="0" fontId="67" fillId="2" borderId="133" xfId="0" applyFont="1" applyFill="1" applyBorder="1" applyAlignment="1">
      <alignment horizontal="left" vertical="center" wrapText="1"/>
    </xf>
    <xf numFmtId="0" fontId="67" fillId="2" borderId="134" xfId="0" applyFont="1" applyFill="1" applyBorder="1" applyAlignment="1">
      <alignment horizontal="left" vertical="center" wrapText="1"/>
    </xf>
    <xf numFmtId="0" fontId="68" fillId="2" borderId="135" xfId="0" applyFont="1" applyFill="1" applyBorder="1" applyAlignment="1">
      <alignment horizontal="justify" vertical="center" wrapText="1"/>
    </xf>
    <xf numFmtId="0" fontId="68" fillId="2" borderId="136" xfId="0" applyFont="1" applyFill="1" applyBorder="1" applyAlignment="1">
      <alignment horizontal="justify" vertical="center" wrapText="1"/>
    </xf>
    <xf numFmtId="0" fontId="45" fillId="2" borderId="21" xfId="2" applyFont="1" applyFill="1" applyBorder="1" applyAlignment="1">
      <alignment horizontal="left" vertical="top" wrapText="1"/>
    </xf>
    <xf numFmtId="0" fontId="45" fillId="2" borderId="0" xfId="2" applyFont="1" applyFill="1" applyAlignment="1">
      <alignment horizontal="left" vertical="top" wrapText="1"/>
    </xf>
    <xf numFmtId="0" fontId="45" fillId="2" borderId="18" xfId="2" applyFont="1" applyFill="1" applyBorder="1" applyAlignment="1">
      <alignment horizontal="left" vertical="top" wrapText="1"/>
    </xf>
    <xf numFmtId="0" fontId="45" fillId="0" borderId="21" xfId="2" quotePrefix="1" applyFont="1" applyBorder="1" applyAlignment="1">
      <alignment horizontal="left" vertical="center" wrapText="1"/>
    </xf>
    <xf numFmtId="0" fontId="45" fillId="0" borderId="0" xfId="2" applyFont="1" applyAlignment="1">
      <alignment horizontal="left" vertical="center" wrapText="1"/>
    </xf>
    <xf numFmtId="0" fontId="45" fillId="0" borderId="18" xfId="2" applyFont="1" applyBorder="1" applyAlignment="1">
      <alignment horizontal="left" vertical="center" wrapText="1"/>
    </xf>
    <xf numFmtId="0" fontId="45" fillId="0" borderId="81" xfId="2" applyFont="1" applyBorder="1" applyAlignment="1">
      <alignment horizontal="left" vertical="center" wrapText="1"/>
    </xf>
    <xf numFmtId="0" fontId="45" fillId="0" borderId="82" xfId="2" applyFont="1" applyBorder="1" applyAlignment="1">
      <alignment horizontal="left" vertical="center" wrapText="1"/>
    </xf>
    <xf numFmtId="0" fontId="45" fillId="0" borderId="118" xfId="2" applyFont="1" applyBorder="1" applyAlignment="1">
      <alignment horizontal="left" vertical="center" wrapText="1"/>
    </xf>
    <xf numFmtId="0" fontId="45" fillId="0" borderId="21" xfId="2" quotePrefix="1" applyFont="1" applyBorder="1" applyAlignment="1">
      <alignment horizontal="left" vertical="top" wrapText="1"/>
    </xf>
    <xf numFmtId="0" fontId="45" fillId="0" borderId="0" xfId="2" applyFont="1" applyAlignment="1">
      <alignment horizontal="left" vertical="top" wrapText="1"/>
    </xf>
    <xf numFmtId="0" fontId="45" fillId="0" borderId="18" xfId="2" applyFont="1" applyBorder="1" applyAlignment="1">
      <alignment horizontal="left" vertical="top" wrapText="1"/>
    </xf>
    <xf numFmtId="0" fontId="45" fillId="0" borderId="21" xfId="2" applyFont="1" applyBorder="1" applyAlignment="1">
      <alignment horizontal="left" vertical="top" wrapText="1"/>
    </xf>
    <xf numFmtId="0" fontId="55" fillId="0" borderId="84" xfId="0" applyFont="1" applyBorder="1" applyAlignment="1">
      <alignment horizontal="center" vertical="center" wrapText="1"/>
    </xf>
    <xf numFmtId="0" fontId="55" fillId="0" borderId="85" xfId="0" applyFont="1" applyBorder="1" applyAlignment="1">
      <alignment horizontal="center" vertical="center" wrapText="1"/>
    </xf>
    <xf numFmtId="0" fontId="55" fillId="0" borderId="96" xfId="0" applyFont="1" applyBorder="1" applyAlignment="1">
      <alignment horizontal="center" vertical="center" wrapText="1"/>
    </xf>
    <xf numFmtId="0" fontId="46" fillId="21" borderId="11" xfId="0" applyFont="1" applyFill="1" applyBorder="1" applyAlignment="1">
      <alignment horizontal="left" vertical="center"/>
    </xf>
    <xf numFmtId="0" fontId="46" fillId="21" borderId="12" xfId="0" applyFont="1" applyFill="1" applyBorder="1" applyAlignment="1">
      <alignment horizontal="left" vertical="center"/>
    </xf>
    <xf numFmtId="0" fontId="46" fillId="21" borderId="13" xfId="0" applyFont="1" applyFill="1" applyBorder="1" applyAlignment="1">
      <alignment horizontal="left" vertical="center"/>
    </xf>
    <xf numFmtId="0" fontId="62" fillId="21" borderId="14" xfId="0" applyFont="1" applyFill="1" applyBorder="1" applyAlignment="1">
      <alignment horizontal="left" vertical="top" wrapText="1"/>
    </xf>
    <xf numFmtId="0" fontId="62" fillId="21" borderId="15" xfId="0" applyFont="1" applyFill="1" applyBorder="1" applyAlignment="1">
      <alignment horizontal="left" vertical="top"/>
    </xf>
    <xf numFmtId="0" fontId="62" fillId="21" borderId="16" xfId="0" applyFont="1" applyFill="1" applyBorder="1" applyAlignment="1">
      <alignment horizontal="left" vertical="top"/>
    </xf>
    <xf numFmtId="0" fontId="62" fillId="2" borderId="0" xfId="0" applyFont="1" applyFill="1" applyAlignment="1">
      <alignment horizontal="center" vertical="center" wrapText="1"/>
    </xf>
    <xf numFmtId="0" fontId="55" fillId="0" borderId="108" xfId="0" applyFont="1" applyBorder="1" applyAlignment="1">
      <alignment vertical="center" wrapText="1"/>
    </xf>
    <xf numFmtId="0" fontId="55" fillId="0" borderId="11" xfId="0" applyFont="1" applyBorder="1" applyAlignment="1">
      <alignment vertical="center" wrapText="1"/>
    </xf>
    <xf numFmtId="0" fontId="60" fillId="0" borderId="100" xfId="0" applyFont="1" applyBorder="1" applyAlignment="1">
      <alignment horizontal="center" vertical="center" wrapText="1"/>
    </xf>
    <xf numFmtId="0" fontId="60" fillId="0" borderId="13" xfId="0" applyFont="1" applyBorder="1" applyAlignment="1">
      <alignment horizontal="center" vertical="center" wrapText="1"/>
    </xf>
    <xf numFmtId="0" fontId="55" fillId="0" borderId="0" xfId="0" applyFont="1" applyAlignment="1">
      <alignment horizontal="center" vertical="center" wrapText="1"/>
    </xf>
    <xf numFmtId="0" fontId="47" fillId="0" borderId="12" xfId="0" applyFont="1" applyBorder="1" applyAlignment="1">
      <alignment horizontal="center" vertical="center" wrapText="1"/>
    </xf>
    <xf numFmtId="0" fontId="61" fillId="21" borderId="11" xfId="0" applyFont="1" applyFill="1" applyBorder="1" applyAlignment="1">
      <alignment horizontal="center" vertical="center" wrapText="1"/>
    </xf>
    <xf numFmtId="0" fontId="61" fillId="21" borderId="12" xfId="0" applyFont="1" applyFill="1" applyBorder="1" applyAlignment="1">
      <alignment horizontal="center" vertical="center" wrapText="1"/>
    </xf>
    <xf numFmtId="0" fontId="61" fillId="21" borderId="13" xfId="0" applyFont="1" applyFill="1" applyBorder="1" applyAlignment="1">
      <alignment horizontal="center" vertical="center" wrapText="1"/>
    </xf>
    <xf numFmtId="0" fontId="47" fillId="0" borderId="99" xfId="0" applyFont="1" applyBorder="1" applyAlignment="1">
      <alignment horizontal="center" vertical="center" wrapText="1"/>
    </xf>
    <xf numFmtId="0" fontId="46" fillId="0" borderId="99" xfId="0" applyFont="1" applyBorder="1" applyAlignment="1">
      <alignment horizontal="left" vertical="center" wrapText="1"/>
    </xf>
    <xf numFmtId="0" fontId="46" fillId="0" borderId="100" xfId="0" applyFont="1" applyBorder="1" applyAlignment="1">
      <alignment horizontal="left" vertical="center" wrapText="1"/>
    </xf>
    <xf numFmtId="0" fontId="46" fillId="0" borderId="12" xfId="0" applyFont="1" applyBorder="1" applyAlignment="1">
      <alignment horizontal="left" vertical="center" wrapText="1"/>
    </xf>
    <xf numFmtId="0" fontId="46" fillId="0" borderId="13" xfId="0" applyFont="1" applyBorder="1" applyAlignment="1">
      <alignment horizontal="left" vertical="center" wrapText="1"/>
    </xf>
    <xf numFmtId="0" fontId="0" fillId="0" borderId="82" xfId="0" applyBorder="1" applyAlignment="1">
      <alignment horizontal="center"/>
    </xf>
    <xf numFmtId="0" fontId="0" fillId="0" borderId="83" xfId="0" applyBorder="1" applyAlignment="1">
      <alignment horizontal="center"/>
    </xf>
    <xf numFmtId="0" fontId="46" fillId="21" borderId="12" xfId="0" applyFont="1" applyFill="1" applyBorder="1" applyAlignment="1">
      <alignment vertical="center"/>
    </xf>
    <xf numFmtId="0" fontId="46" fillId="21" borderId="15" xfId="0" applyFont="1" applyFill="1" applyBorder="1" applyAlignment="1">
      <alignment horizontal="left" vertical="center" wrapText="1"/>
    </xf>
    <xf numFmtId="0" fontId="48" fillId="17" borderId="3" xfId="0" applyFont="1" applyFill="1" applyBorder="1" applyAlignment="1">
      <alignment horizontal="center" vertical="center" wrapText="1"/>
    </xf>
    <xf numFmtId="0" fontId="48" fillId="17" borderId="4" xfId="0" applyFont="1" applyFill="1" applyBorder="1" applyAlignment="1">
      <alignment horizontal="center" vertical="center" wrapText="1"/>
    </xf>
    <xf numFmtId="0" fontId="48" fillId="16" borderId="19" xfId="0" applyFont="1" applyFill="1" applyBorder="1" applyAlignment="1">
      <alignment horizontal="right" vertical="center"/>
    </xf>
    <xf numFmtId="0" fontId="48" fillId="16" borderId="20" xfId="0" applyFont="1" applyFill="1" applyBorder="1" applyAlignment="1">
      <alignment horizontal="right" vertical="center"/>
    </xf>
    <xf numFmtId="0" fontId="48" fillId="16" borderId="77" xfId="0" applyFont="1" applyFill="1" applyBorder="1" applyAlignment="1">
      <alignment horizontal="right" vertical="center"/>
    </xf>
    <xf numFmtId="0" fontId="48" fillId="16" borderId="14" xfId="0" applyFont="1" applyFill="1" applyBorder="1" applyAlignment="1">
      <alignment horizontal="right" vertical="center"/>
    </xf>
    <xf numFmtId="0" fontId="48" fillId="16" borderId="15" xfId="0" applyFont="1" applyFill="1" applyBorder="1" applyAlignment="1">
      <alignment horizontal="right" vertical="center"/>
    </xf>
    <xf numFmtId="0" fontId="46" fillId="0" borderId="78" xfId="0" applyFont="1" applyBorder="1" applyAlignment="1">
      <alignment horizontal="left" vertical="center" wrapText="1"/>
    </xf>
    <xf numFmtId="0" fontId="46" fillId="0" borderId="93" xfId="0" applyFont="1" applyBorder="1" applyAlignment="1">
      <alignment horizontal="left" vertical="center" wrapText="1"/>
    </xf>
    <xf numFmtId="0" fontId="46" fillId="0" borderId="80" xfId="0" applyFont="1" applyBorder="1" applyAlignment="1">
      <alignment horizontal="left" vertical="center" wrapText="1"/>
    </xf>
    <xf numFmtId="0" fontId="46" fillId="0" borderId="92" xfId="0" applyFont="1" applyBorder="1" applyAlignment="1">
      <alignment horizontal="left" vertical="center" wrapText="1"/>
    </xf>
    <xf numFmtId="0" fontId="47" fillId="0" borderId="84" xfId="0" applyFont="1" applyBorder="1" applyAlignment="1">
      <alignment horizontal="center" vertical="center" wrapText="1"/>
    </xf>
    <xf numFmtId="0" fontId="47" fillId="0" borderId="85" xfId="0" applyFont="1" applyBorder="1" applyAlignment="1">
      <alignment horizontal="center" vertical="center" wrapText="1"/>
    </xf>
    <xf numFmtId="0" fontId="47" fillId="0" borderId="96" xfId="0" applyFont="1" applyBorder="1" applyAlignment="1">
      <alignment horizontal="center" vertical="center" wrapText="1"/>
    </xf>
    <xf numFmtId="0" fontId="50" fillId="17" borderId="80" xfId="0" applyFont="1" applyFill="1" applyBorder="1" applyAlignment="1">
      <alignment horizontal="center" vertical="center" wrapText="1"/>
    </xf>
    <xf numFmtId="0" fontId="50" fillId="17" borderId="85" xfId="0" applyFont="1" applyFill="1" applyBorder="1" applyAlignment="1">
      <alignment horizontal="center" vertical="center" wrapText="1"/>
    </xf>
    <xf numFmtId="0" fontId="50" fillId="17" borderId="92" xfId="0" applyFont="1" applyFill="1" applyBorder="1" applyAlignment="1">
      <alignment horizontal="center" vertical="center" wrapText="1"/>
    </xf>
    <xf numFmtId="0" fontId="50" fillId="17" borderId="12" xfId="0" applyFont="1" applyFill="1" applyBorder="1" applyAlignment="1">
      <alignment horizontal="center" vertical="center" wrapText="1"/>
    </xf>
    <xf numFmtId="0" fontId="50" fillId="17" borderId="12" xfId="0" applyFont="1" applyFill="1" applyBorder="1" applyAlignment="1">
      <alignment horizontal="center" vertical="center"/>
    </xf>
    <xf numFmtId="0" fontId="50" fillId="17" borderId="80" xfId="0" applyFont="1" applyFill="1" applyBorder="1" applyAlignment="1">
      <alignment horizontal="center"/>
    </xf>
    <xf numFmtId="0" fontId="50" fillId="17" borderId="85" xfId="0" applyFont="1" applyFill="1" applyBorder="1" applyAlignment="1">
      <alignment horizontal="center"/>
    </xf>
    <xf numFmtId="0" fontId="50" fillId="17" borderId="92" xfId="0" applyFont="1" applyFill="1" applyBorder="1" applyAlignment="1">
      <alignment horizontal="center"/>
    </xf>
    <xf numFmtId="0" fontId="46" fillId="18" borderId="88" xfId="0" applyFont="1" applyFill="1" applyBorder="1" applyAlignment="1">
      <alignment horizontal="center" vertical="center" wrapText="1"/>
    </xf>
    <xf numFmtId="0" fontId="43" fillId="0" borderId="89" xfId="0" applyFont="1" applyBorder="1"/>
    <xf numFmtId="0" fontId="46" fillId="19" borderId="88" xfId="0" applyFont="1" applyFill="1" applyBorder="1" applyAlignment="1">
      <alignment horizontal="center" vertical="center" wrapText="1"/>
    </xf>
    <xf numFmtId="0" fontId="43" fillId="0" borderId="90" xfId="0" applyFont="1" applyBorder="1"/>
    <xf numFmtId="0" fontId="46" fillId="0" borderId="88" xfId="0" applyFont="1" applyBorder="1" applyAlignment="1">
      <alignment horizontal="center" vertical="center" wrapText="1"/>
    </xf>
    <xf numFmtId="0" fontId="46" fillId="0" borderId="88" xfId="0" applyFont="1" applyBorder="1" applyAlignment="1">
      <alignment horizontal="left" vertical="center" wrapText="1"/>
    </xf>
    <xf numFmtId="0" fontId="51" fillId="0" borderId="12" xfId="0" applyFont="1" applyBorder="1" applyAlignment="1" applyProtection="1">
      <alignment horizontal="left" vertical="center" wrapText="1"/>
      <protection locked="0"/>
    </xf>
    <xf numFmtId="0" fontId="51" fillId="0" borderId="12" xfId="0" applyFont="1" applyBorder="1" applyAlignment="1" applyProtection="1">
      <alignment horizontal="left" vertical="center"/>
      <protection locked="0"/>
    </xf>
    <xf numFmtId="0" fontId="43" fillId="0" borderId="91" xfId="0" applyFont="1" applyBorder="1"/>
    <xf numFmtId="0" fontId="51" fillId="0" borderId="80" xfId="0" applyFont="1" applyBorder="1" applyAlignment="1" applyProtection="1">
      <alignment horizontal="left" vertical="center" wrapText="1"/>
      <protection locked="0"/>
    </xf>
    <xf numFmtId="0" fontId="51" fillId="0" borderId="92" xfId="0" applyFont="1" applyBorder="1" applyAlignment="1" applyProtection="1">
      <alignment horizontal="left" vertical="center" wrapText="1"/>
      <protection locked="0"/>
    </xf>
    <xf numFmtId="0" fontId="51" fillId="0" borderId="80" xfId="0" applyFont="1" applyBorder="1" applyAlignment="1" applyProtection="1">
      <alignment horizontal="center" vertical="center"/>
      <protection locked="0"/>
    </xf>
    <xf numFmtId="0" fontId="51" fillId="0" borderId="85" xfId="0" applyFont="1" applyBorder="1" applyAlignment="1" applyProtection="1">
      <alignment horizontal="center" vertical="center"/>
      <protection locked="0"/>
    </xf>
    <xf numFmtId="0" fontId="51" fillId="0" borderId="92" xfId="0" applyFont="1" applyBorder="1" applyAlignment="1" applyProtection="1">
      <alignment horizontal="center" vertical="center"/>
      <protection locked="0"/>
    </xf>
    <xf numFmtId="0" fontId="51" fillId="0" borderId="80" xfId="0" applyFont="1" applyBorder="1" applyAlignment="1" applyProtection="1">
      <alignment horizontal="left" vertical="center"/>
      <protection locked="0"/>
    </xf>
    <xf numFmtId="0" fontId="51" fillId="0" borderId="85" xfId="0" applyFont="1" applyBorder="1" applyAlignment="1" applyProtection="1">
      <alignment horizontal="left" vertical="center"/>
      <protection locked="0"/>
    </xf>
    <xf numFmtId="0" fontId="51" fillId="0" borderId="92" xfId="0" applyFont="1" applyBorder="1" applyAlignment="1" applyProtection="1">
      <alignment horizontal="left" vertical="center"/>
      <protection locked="0"/>
    </xf>
    <xf numFmtId="0" fontId="50" fillId="17" borderId="85" xfId="0" applyFont="1" applyFill="1" applyBorder="1" applyAlignment="1">
      <alignment horizontal="center" vertical="center"/>
    </xf>
    <xf numFmtId="0" fontId="50" fillId="17" borderId="92" xfId="0" applyFont="1" applyFill="1" applyBorder="1" applyAlignment="1">
      <alignment horizontal="center" vertical="center"/>
    </xf>
    <xf numFmtId="0" fontId="52" fillId="19" borderId="88" xfId="0" applyFont="1" applyFill="1" applyBorder="1" applyAlignment="1">
      <alignment horizontal="center" vertical="center" wrapText="1"/>
    </xf>
    <xf numFmtId="0" fontId="51" fillId="2" borderId="80" xfId="0" applyFont="1" applyFill="1" applyBorder="1" applyAlignment="1" applyProtection="1">
      <alignment horizontal="left" vertical="center" wrapText="1"/>
      <protection locked="0"/>
    </xf>
    <xf numFmtId="0" fontId="51" fillId="2" borderId="85" xfId="0" applyFont="1" applyFill="1" applyBorder="1" applyAlignment="1" applyProtection="1">
      <alignment horizontal="left" vertical="center" wrapText="1"/>
      <protection locked="0"/>
    </xf>
    <xf numFmtId="0" fontId="51" fillId="2" borderId="92" xfId="0" applyFont="1" applyFill="1" applyBorder="1" applyAlignment="1" applyProtection="1">
      <alignment horizontal="left" vertical="center" wrapText="1"/>
      <protection locked="0"/>
    </xf>
    <xf numFmtId="0" fontId="53" fillId="19" borderId="88" xfId="0" applyFont="1" applyFill="1" applyBorder="1" applyAlignment="1">
      <alignment horizontal="left" vertical="center" wrapText="1"/>
    </xf>
    <xf numFmtId="0" fontId="51" fillId="2" borderId="12" xfId="0" applyFont="1" applyFill="1" applyBorder="1" applyAlignment="1" applyProtection="1">
      <alignment horizontal="left" vertical="center"/>
      <protection locked="0"/>
    </xf>
    <xf numFmtId="0" fontId="51" fillId="2" borderId="85" xfId="0" applyFont="1" applyFill="1" applyBorder="1" applyAlignment="1" applyProtection="1">
      <alignment horizontal="left" vertical="center"/>
      <protection locked="0"/>
    </xf>
    <xf numFmtId="0" fontId="51" fillId="2" borderId="92" xfId="0" applyFont="1" applyFill="1" applyBorder="1" applyAlignment="1" applyProtection="1">
      <alignment horizontal="left" vertical="center"/>
      <protection locked="0"/>
    </xf>
    <xf numFmtId="0" fontId="54" fillId="2" borderId="80" xfId="0" applyFont="1" applyFill="1" applyBorder="1" applyAlignment="1" applyProtection="1">
      <alignment horizontal="left" vertical="center" wrapText="1"/>
      <protection locked="0"/>
    </xf>
    <xf numFmtId="0" fontId="54" fillId="2" borderId="92" xfId="0" applyFont="1" applyFill="1" applyBorder="1" applyAlignment="1" applyProtection="1">
      <alignment horizontal="left" vertical="center" wrapText="1"/>
      <protection locked="0"/>
    </xf>
    <xf numFmtId="0" fontId="51" fillId="2" borderId="80" xfId="0" applyFont="1" applyFill="1" applyBorder="1" applyAlignment="1" applyProtection="1">
      <alignment horizontal="left" vertical="center"/>
      <protection locked="0"/>
    </xf>
    <xf numFmtId="0" fontId="51" fillId="2" borderId="12" xfId="0" applyFont="1" applyFill="1" applyBorder="1" applyAlignment="1" applyProtection="1">
      <alignment horizontal="left" vertical="center" wrapText="1"/>
      <protection locked="0"/>
    </xf>
    <xf numFmtId="0" fontId="51" fillId="2" borderId="68" xfId="0" applyFont="1" applyFill="1" applyBorder="1" applyAlignment="1" applyProtection="1">
      <alignment horizontal="left" vertical="center"/>
      <protection locked="0"/>
    </xf>
    <xf numFmtId="0" fontId="50" fillId="17" borderId="12" xfId="0" applyFont="1" applyFill="1" applyBorder="1" applyAlignment="1">
      <alignment horizontal="center" wrapText="1"/>
    </xf>
    <xf numFmtId="0" fontId="50" fillId="17" borderId="12" xfId="0" applyFont="1" applyFill="1" applyBorder="1" applyAlignment="1">
      <alignment horizontal="center"/>
    </xf>
    <xf numFmtId="0" fontId="50" fillId="17" borderId="80" xfId="0" applyFont="1" applyFill="1" applyBorder="1" applyAlignment="1">
      <alignment horizontal="center" vertical="top" wrapText="1"/>
    </xf>
    <xf numFmtId="0" fontId="50" fillId="17" borderId="85" xfId="0" applyFont="1" applyFill="1" applyBorder="1" applyAlignment="1">
      <alignment horizontal="center" vertical="top"/>
    </xf>
    <xf numFmtId="0" fontId="50" fillId="17" borderId="92" xfId="0" applyFont="1" applyFill="1" applyBorder="1" applyAlignment="1">
      <alignment horizontal="center" vertical="top"/>
    </xf>
    <xf numFmtId="0" fontId="46" fillId="20" borderId="88" xfId="0" applyFont="1" applyFill="1" applyBorder="1" applyAlignment="1">
      <alignment horizontal="center" vertical="center" wrapText="1"/>
    </xf>
    <xf numFmtId="0" fontId="51" fillId="2" borderId="80" xfId="0" applyFont="1" applyFill="1" applyBorder="1" applyAlignment="1" applyProtection="1">
      <alignment horizontal="center" vertical="center"/>
      <protection locked="0"/>
    </xf>
    <xf numFmtId="0" fontId="51" fillId="2" borderId="92" xfId="0" applyFont="1" applyFill="1" applyBorder="1" applyAlignment="1" applyProtection="1">
      <alignment horizontal="center" vertical="center"/>
      <protection locked="0"/>
    </xf>
    <xf numFmtId="0" fontId="51" fillId="2" borderId="85" xfId="0" applyFont="1" applyFill="1" applyBorder="1" applyAlignment="1" applyProtection="1">
      <alignment horizontal="center" vertical="center"/>
      <protection locked="0"/>
    </xf>
    <xf numFmtId="0" fontId="51" fillId="2" borderId="0" xfId="0" applyFont="1" applyFill="1" applyAlignment="1">
      <alignment horizontal="left"/>
    </xf>
    <xf numFmtId="0" fontId="46" fillId="0" borderId="0" xfId="0" applyFont="1" applyAlignment="1">
      <alignment horizontal="center"/>
    </xf>
    <xf numFmtId="0" fontId="50" fillId="17" borderId="12" xfId="0" applyFont="1" applyFill="1" applyBorder="1" applyAlignment="1">
      <alignment horizontal="center" vertical="center" textRotation="255"/>
    </xf>
    <xf numFmtId="0" fontId="46" fillId="0" borderId="94" xfId="0" applyFont="1" applyBorder="1" applyAlignment="1">
      <alignment horizontal="center" vertical="center" wrapText="1"/>
    </xf>
    <xf numFmtId="0" fontId="46" fillId="0" borderId="95" xfId="0" applyFont="1" applyBorder="1" applyAlignment="1">
      <alignment horizontal="center" vertical="center" wrapText="1"/>
    </xf>
    <xf numFmtId="0" fontId="46" fillId="0" borderId="10" xfId="0" applyFont="1" applyBorder="1" applyAlignment="1">
      <alignment horizontal="center" vertical="center" wrapText="1"/>
    </xf>
    <xf numFmtId="0" fontId="48" fillId="16" borderId="86" xfId="0" applyFont="1" applyFill="1" applyBorder="1" applyAlignment="1">
      <alignment horizontal="left" vertical="center"/>
    </xf>
    <xf numFmtId="0" fontId="48" fillId="16" borderId="87" xfId="0" applyFont="1" applyFill="1" applyBorder="1" applyAlignment="1">
      <alignment horizontal="left" vertical="center"/>
    </xf>
    <xf numFmtId="0" fontId="48" fillId="16" borderId="97" xfId="0" applyFont="1" applyFill="1" applyBorder="1" applyAlignment="1">
      <alignment horizontal="left" vertical="center"/>
    </xf>
    <xf numFmtId="0" fontId="48" fillId="16" borderId="22" xfId="0" applyFont="1" applyFill="1" applyBorder="1" applyAlignment="1">
      <alignment horizontal="left" vertical="center"/>
    </xf>
    <xf numFmtId="0" fontId="48" fillId="16" borderId="23" xfId="0" applyFont="1" applyFill="1" applyBorder="1" applyAlignment="1">
      <alignment horizontal="left" vertical="center"/>
    </xf>
    <xf numFmtId="0" fontId="48" fillId="16" borderId="25" xfId="0" applyFont="1" applyFill="1" applyBorder="1" applyAlignment="1">
      <alignment horizontal="left" vertical="center"/>
    </xf>
    <xf numFmtId="0" fontId="49" fillId="17" borderId="12" xfId="0" applyFont="1" applyFill="1" applyBorder="1" applyAlignment="1">
      <alignment horizontal="center" vertical="center" wrapText="1"/>
    </xf>
    <xf numFmtId="0" fontId="19" fillId="14" borderId="38" xfId="0" applyFont="1" applyFill="1" applyBorder="1" applyAlignment="1">
      <alignment horizontal="left" vertical="center"/>
    </xf>
    <xf numFmtId="0" fontId="19" fillId="14" borderId="39" xfId="0" applyFont="1" applyFill="1" applyBorder="1" applyAlignment="1">
      <alignment horizontal="left" vertical="center"/>
    </xf>
    <xf numFmtId="0" fontId="7" fillId="2" borderId="40" xfId="0" applyFont="1" applyFill="1" applyBorder="1" applyAlignment="1" applyProtection="1">
      <alignment horizontal="left" vertical="center"/>
      <protection locked="0"/>
    </xf>
    <xf numFmtId="0" fontId="7" fillId="2" borderId="40" xfId="0" applyFont="1" applyFill="1" applyBorder="1" applyAlignment="1" applyProtection="1">
      <alignment horizontal="left" vertical="center" wrapText="1"/>
      <protection locked="0"/>
    </xf>
    <xf numFmtId="0" fontId="24" fillId="14" borderId="38" xfId="0" applyFont="1" applyFill="1" applyBorder="1" applyAlignment="1">
      <alignment horizontal="center" vertical="center"/>
    </xf>
    <xf numFmtId="0" fontId="24" fillId="14" borderId="39" xfId="0" applyFont="1" applyFill="1" applyBorder="1" applyAlignment="1">
      <alignment horizontal="center" vertical="center"/>
    </xf>
    <xf numFmtId="0" fontId="24" fillId="14" borderId="37" xfId="0" applyFont="1" applyFill="1" applyBorder="1" applyAlignment="1">
      <alignment horizontal="center" vertical="center"/>
    </xf>
    <xf numFmtId="0" fontId="24" fillId="14" borderId="49" xfId="0" applyFont="1" applyFill="1" applyBorder="1" applyAlignment="1">
      <alignment horizontal="center" vertical="center"/>
    </xf>
    <xf numFmtId="0" fontId="24" fillId="14" borderId="36" xfId="0" applyFont="1" applyFill="1" applyBorder="1" applyAlignment="1">
      <alignment horizontal="center" vertical="center"/>
    </xf>
    <xf numFmtId="0" fontId="24" fillId="14" borderId="42" xfId="0" applyFont="1" applyFill="1" applyBorder="1" applyAlignment="1">
      <alignment horizontal="center" vertical="center" wrapText="1"/>
    </xf>
    <xf numFmtId="0" fontId="37" fillId="0" borderId="38" xfId="0" applyFont="1" applyBorder="1" applyAlignment="1">
      <alignment horizontal="left" vertical="center" wrapText="1"/>
    </xf>
    <xf numFmtId="0" fontId="37" fillId="0" borderId="39" xfId="0" applyFont="1" applyBorder="1" applyAlignment="1">
      <alignment horizontal="left" vertical="center" wrapText="1"/>
    </xf>
    <xf numFmtId="0" fontId="37" fillId="0" borderId="66" xfId="0" applyFont="1" applyBorder="1" applyAlignment="1">
      <alignment horizontal="left" vertical="center" wrapText="1"/>
    </xf>
    <xf numFmtId="0" fontId="38" fillId="14" borderId="41" xfId="0" applyFont="1" applyFill="1" applyBorder="1" applyAlignment="1">
      <alignment horizontal="center" vertical="center" textRotation="90"/>
    </xf>
    <xf numFmtId="0" fontId="38" fillId="14" borderId="43" xfId="0" applyFont="1" applyFill="1" applyBorder="1" applyAlignment="1">
      <alignment horizontal="center" vertical="center" textRotation="90"/>
    </xf>
    <xf numFmtId="0" fontId="37" fillId="0" borderId="41" xfId="0" applyFont="1" applyBorder="1" applyAlignment="1">
      <alignment horizontal="center" vertical="center"/>
    </xf>
    <xf numFmtId="0" fontId="37" fillId="0" borderId="44" xfId="0" applyFont="1" applyBorder="1" applyAlignment="1">
      <alignment horizontal="center" vertical="center"/>
    </xf>
    <xf numFmtId="0" fontId="37" fillId="0" borderId="43" xfId="0" applyFont="1" applyBorder="1" applyAlignment="1">
      <alignment horizontal="center" vertical="center"/>
    </xf>
    <xf numFmtId="0" fontId="24" fillId="14" borderId="42" xfId="0" applyFont="1" applyFill="1" applyBorder="1" applyAlignment="1">
      <alignment horizontal="center" vertical="center"/>
    </xf>
    <xf numFmtId="0" fontId="7" fillId="0" borderId="41" xfId="0" applyFont="1" applyBorder="1" applyAlignment="1" applyProtection="1">
      <alignment horizontal="center" vertical="top" wrapText="1"/>
      <protection locked="0"/>
    </xf>
    <xf numFmtId="0" fontId="7" fillId="0" borderId="44" xfId="0" applyFont="1" applyBorder="1" applyAlignment="1" applyProtection="1">
      <alignment horizontal="center" vertical="top" wrapText="1"/>
      <protection locked="0"/>
    </xf>
    <xf numFmtId="0" fontId="7" fillId="0" borderId="43" xfId="0" applyFont="1" applyBorder="1" applyAlignment="1" applyProtection="1">
      <alignment horizontal="center" vertical="top" wrapText="1"/>
      <protection locked="0"/>
    </xf>
    <xf numFmtId="0" fontId="37" fillId="0" borderId="41" xfId="0" applyFont="1" applyBorder="1" applyAlignment="1" applyProtection="1">
      <alignment horizontal="center" vertical="top" wrapText="1"/>
      <protection locked="0"/>
    </xf>
    <xf numFmtId="0" fontId="37" fillId="0" borderId="44" xfId="0" applyFont="1" applyBorder="1" applyAlignment="1" applyProtection="1">
      <alignment horizontal="center" vertical="top" wrapText="1"/>
      <protection locked="0"/>
    </xf>
    <xf numFmtId="0" fontId="37" fillId="0" borderId="43" xfId="0" applyFont="1" applyBorder="1" applyAlignment="1" applyProtection="1">
      <alignment horizontal="center" vertical="top" wrapText="1"/>
      <protection locked="0"/>
    </xf>
    <xf numFmtId="0" fontId="24" fillId="14" borderId="43" xfId="0" applyFont="1" applyFill="1" applyBorder="1" applyAlignment="1">
      <alignment horizontal="center" vertical="center" wrapText="1"/>
    </xf>
    <xf numFmtId="0" fontId="7" fillId="0" borderId="34" xfId="0" applyFont="1" applyBorder="1" applyAlignment="1" applyProtection="1">
      <alignment horizontal="center" vertical="top" wrapText="1"/>
      <protection locked="0"/>
    </xf>
    <xf numFmtId="0" fontId="7" fillId="0" borderId="46" xfId="0" applyFont="1" applyBorder="1" applyAlignment="1" applyProtection="1">
      <alignment horizontal="center" vertical="top" wrapText="1"/>
      <protection locked="0"/>
    </xf>
    <xf numFmtId="0" fontId="7" fillId="0" borderId="36" xfId="0" applyFont="1" applyBorder="1" applyAlignment="1" applyProtection="1">
      <alignment horizontal="center" vertical="top" wrapText="1"/>
      <protection locked="0"/>
    </xf>
    <xf numFmtId="0" fontId="37" fillId="0" borderId="34" xfId="0" applyFont="1" applyBorder="1" applyAlignment="1" applyProtection="1">
      <alignment horizontal="center" vertical="top" wrapText="1"/>
      <protection locked="0"/>
    </xf>
    <xf numFmtId="0" fontId="37" fillId="0" borderId="46" xfId="0" applyFont="1" applyBorder="1" applyAlignment="1" applyProtection="1">
      <alignment horizontal="center" vertical="top" wrapText="1"/>
      <protection locked="0"/>
    </xf>
    <xf numFmtId="0" fontId="37" fillId="0" borderId="36" xfId="0" applyFont="1" applyBorder="1" applyAlignment="1" applyProtection="1">
      <alignment horizontal="center" vertical="top" wrapText="1"/>
      <protection locked="0"/>
    </xf>
    <xf numFmtId="0" fontId="24" fillId="14" borderId="41" xfId="0" applyFont="1" applyFill="1" applyBorder="1" applyAlignment="1">
      <alignment horizontal="center" vertical="center" wrapText="1"/>
    </xf>
    <xf numFmtId="0" fontId="24" fillId="14" borderId="44" xfId="0" applyFont="1" applyFill="1" applyBorder="1" applyAlignment="1">
      <alignment horizontal="center" vertical="center" wrapText="1"/>
    </xf>
    <xf numFmtId="0" fontId="37" fillId="2" borderId="45" xfId="0" applyFont="1" applyFill="1" applyBorder="1" applyAlignment="1">
      <alignment horizontal="center" vertical="center" wrapText="1"/>
    </xf>
    <xf numFmtId="0" fontId="37" fillId="2" borderId="47" xfId="0" applyFont="1" applyFill="1" applyBorder="1" applyAlignment="1">
      <alignment horizontal="center" vertical="center" wrapText="1"/>
    </xf>
    <xf numFmtId="0" fontId="37" fillId="2" borderId="48" xfId="0" applyFont="1" applyFill="1" applyBorder="1" applyAlignment="1">
      <alignment horizontal="center" vertical="center" wrapText="1"/>
    </xf>
    <xf numFmtId="0" fontId="7" fillId="0" borderId="45" xfId="0" applyFont="1" applyBorder="1" applyAlignment="1" applyProtection="1">
      <alignment horizontal="center" vertical="top" wrapText="1"/>
      <protection locked="0"/>
    </xf>
    <xf numFmtId="0" fontId="7" fillId="0" borderId="48" xfId="0" applyFont="1" applyBorder="1" applyAlignment="1" applyProtection="1">
      <alignment horizontal="center" vertical="top" wrapText="1"/>
      <protection locked="0"/>
    </xf>
    <xf numFmtId="0" fontId="37" fillId="0" borderId="45" xfId="0" applyFont="1" applyBorder="1" applyAlignment="1" applyProtection="1">
      <alignment horizontal="center" vertical="top" wrapText="1"/>
      <protection locked="0"/>
    </xf>
    <xf numFmtId="0" fontId="37" fillId="0" borderId="48" xfId="0" applyFont="1" applyBorder="1" applyAlignment="1" applyProtection="1">
      <alignment horizontal="center" vertical="top" wrapText="1"/>
      <protection locked="0"/>
    </xf>
    <xf numFmtId="0" fontId="37" fillId="0" borderId="47" xfId="0" applyFont="1" applyBorder="1" applyAlignment="1" applyProtection="1">
      <alignment horizontal="center" vertical="top" wrapText="1"/>
      <protection locked="0"/>
    </xf>
    <xf numFmtId="0" fontId="24" fillId="14" borderId="43" xfId="0" applyFont="1" applyFill="1" applyBorder="1" applyAlignment="1">
      <alignment horizontal="center" vertical="center"/>
    </xf>
    <xf numFmtId="0" fontId="24" fillId="14" borderId="41" xfId="0" applyFont="1" applyFill="1" applyBorder="1" applyAlignment="1">
      <alignment horizontal="center" vertical="center"/>
    </xf>
    <xf numFmtId="0" fontId="39" fillId="0" borderId="40" xfId="0" applyFont="1" applyBorder="1" applyAlignment="1" applyProtection="1">
      <alignment horizontal="center" vertical="top" wrapText="1"/>
      <protection locked="0"/>
    </xf>
    <xf numFmtId="0" fontId="40" fillId="0" borderId="40" xfId="0" applyFont="1" applyBorder="1" applyAlignment="1" applyProtection="1">
      <alignment horizontal="center" vertical="top" wrapText="1"/>
      <protection locked="0"/>
    </xf>
    <xf numFmtId="0" fontId="39" fillId="0" borderId="45" xfId="0" applyFont="1" applyBorder="1" applyAlignment="1" applyProtection="1">
      <alignment horizontal="center" vertical="top" wrapText="1"/>
      <protection locked="0"/>
    </xf>
    <xf numFmtId="0" fontId="39" fillId="0" borderId="47" xfId="0" applyFont="1" applyBorder="1" applyAlignment="1" applyProtection="1">
      <alignment horizontal="center" vertical="top" wrapText="1"/>
      <protection locked="0"/>
    </xf>
    <xf numFmtId="0" fontId="39" fillId="0" borderId="48" xfId="0" applyFont="1" applyBorder="1" applyAlignment="1" applyProtection="1">
      <alignment horizontal="center" vertical="top" wrapText="1"/>
      <protection locked="0"/>
    </xf>
    <xf numFmtId="0" fontId="40" fillId="0" borderId="45" xfId="0" applyFont="1" applyBorder="1" applyAlignment="1" applyProtection="1">
      <alignment horizontal="center" vertical="top" wrapText="1"/>
      <protection locked="0"/>
    </xf>
    <xf numFmtId="0" fontId="40" fillId="0" borderId="47" xfId="0" applyFont="1" applyBorder="1" applyAlignment="1" applyProtection="1">
      <alignment horizontal="center" vertical="top" wrapText="1"/>
      <protection locked="0"/>
    </xf>
    <xf numFmtId="0" fontId="40" fillId="0" borderId="48" xfId="0" applyFont="1" applyBorder="1" applyAlignment="1" applyProtection="1">
      <alignment horizontal="center" vertical="top" wrapText="1"/>
      <protection locked="0"/>
    </xf>
    <xf numFmtId="0" fontId="7" fillId="0" borderId="50" xfId="0" applyFont="1" applyBorder="1" applyAlignment="1" applyProtection="1">
      <alignment horizontal="center" vertical="top" wrapText="1"/>
      <protection locked="0"/>
    </xf>
    <xf numFmtId="0" fontId="7" fillId="0" borderId="51" xfId="0" applyFont="1" applyBorder="1" applyAlignment="1" applyProtection="1">
      <alignment horizontal="center" vertical="top" wrapText="1"/>
      <protection locked="0"/>
    </xf>
    <xf numFmtId="0" fontId="7" fillId="0" borderId="49" xfId="0" applyFont="1" applyBorder="1" applyAlignment="1" applyProtection="1">
      <alignment horizontal="center" vertical="top" wrapText="1"/>
      <protection locked="0"/>
    </xf>
    <xf numFmtId="0" fontId="37" fillId="0" borderId="50" xfId="0" applyFont="1" applyBorder="1" applyAlignment="1" applyProtection="1">
      <alignment horizontal="center" vertical="top" wrapText="1"/>
      <protection locked="0"/>
    </xf>
    <xf numFmtId="0" fontId="37" fillId="0" borderId="51" xfId="0" applyFont="1" applyBorder="1" applyAlignment="1" applyProtection="1">
      <alignment horizontal="center" vertical="top" wrapText="1"/>
      <protection locked="0"/>
    </xf>
    <xf numFmtId="0" fontId="37" fillId="0" borderId="49" xfId="0" applyFont="1" applyBorder="1" applyAlignment="1" applyProtection="1">
      <alignment horizontal="center" vertical="top" wrapText="1"/>
      <protection locked="0"/>
    </xf>
    <xf numFmtId="0" fontId="7" fillId="0" borderId="41" xfId="0" applyFont="1" applyBorder="1" applyAlignment="1" applyProtection="1">
      <alignment horizontal="center" vertical="top"/>
      <protection locked="0"/>
    </xf>
    <xf numFmtId="0" fontId="7" fillId="0" borderId="44" xfId="0" applyFont="1" applyBorder="1" applyAlignment="1" applyProtection="1">
      <alignment horizontal="center" vertical="top"/>
      <protection locked="0"/>
    </xf>
    <xf numFmtId="0" fontId="7" fillId="0" borderId="43" xfId="0" applyFont="1" applyBorder="1" applyAlignment="1" applyProtection="1">
      <alignment horizontal="center" vertical="top"/>
      <protection locked="0"/>
    </xf>
    <xf numFmtId="0" fontId="37" fillId="0" borderId="41" xfId="0" applyFont="1" applyBorder="1" applyAlignment="1" applyProtection="1">
      <alignment horizontal="center" vertical="top"/>
      <protection locked="0"/>
    </xf>
    <xf numFmtId="0" fontId="37" fillId="0" borderId="44" xfId="0" applyFont="1" applyBorder="1" applyAlignment="1" applyProtection="1">
      <alignment horizontal="center" vertical="top"/>
      <protection locked="0"/>
    </xf>
    <xf numFmtId="0" fontId="37" fillId="0" borderId="43" xfId="0" applyFont="1" applyBorder="1" applyAlignment="1" applyProtection="1">
      <alignment horizontal="center" vertical="top"/>
      <protection locked="0"/>
    </xf>
    <xf numFmtId="0" fontId="41" fillId="0" borderId="41" xfId="0" applyFont="1" applyBorder="1" applyAlignment="1" applyProtection="1">
      <alignment horizontal="center" vertical="top" wrapText="1"/>
      <protection hidden="1"/>
    </xf>
    <xf numFmtId="0" fontId="41" fillId="0" borderId="44" xfId="0" applyFont="1" applyBorder="1" applyAlignment="1" applyProtection="1">
      <alignment horizontal="center" vertical="top" wrapText="1"/>
      <protection hidden="1"/>
    </xf>
    <xf numFmtId="0" fontId="41" fillId="0" borderId="43" xfId="0" applyFont="1" applyBorder="1" applyAlignment="1" applyProtection="1">
      <alignment horizontal="center" vertical="top" wrapText="1"/>
      <protection hidden="1"/>
    </xf>
    <xf numFmtId="0" fontId="24" fillId="0" borderId="41" xfId="0" applyFont="1" applyBorder="1" applyAlignment="1" applyProtection="1">
      <alignment horizontal="center" vertical="top" wrapText="1"/>
      <protection hidden="1"/>
    </xf>
    <xf numFmtId="0" fontId="24" fillId="0" borderId="44" xfId="0" applyFont="1" applyBorder="1" applyAlignment="1" applyProtection="1">
      <alignment horizontal="center" vertical="top" wrapText="1"/>
      <protection hidden="1"/>
    </xf>
    <xf numFmtId="0" fontId="24" fillId="0" borderId="43" xfId="0" applyFont="1" applyBorder="1" applyAlignment="1" applyProtection="1">
      <alignment horizontal="center" vertical="top" wrapText="1"/>
      <protection hidden="1"/>
    </xf>
    <xf numFmtId="0" fontId="24" fillId="14" borderId="46" xfId="0" applyFont="1" applyFill="1" applyBorder="1" applyAlignment="1">
      <alignment horizontal="center" vertical="center"/>
    </xf>
    <xf numFmtId="9" fontId="7" fillId="0" borderId="41" xfId="0" applyNumberFormat="1" applyFont="1" applyBorder="1" applyAlignment="1" applyProtection="1">
      <alignment horizontal="center" vertical="top" wrapText="1"/>
      <protection hidden="1"/>
    </xf>
    <xf numFmtId="9" fontId="7" fillId="0" borderId="44" xfId="0" applyNumberFormat="1" applyFont="1" applyBorder="1" applyAlignment="1" applyProtection="1">
      <alignment horizontal="center" vertical="top" wrapText="1"/>
      <protection hidden="1"/>
    </xf>
    <xf numFmtId="9" fontId="7" fillId="0" borderId="43" xfId="0" applyNumberFormat="1" applyFont="1" applyBorder="1" applyAlignment="1" applyProtection="1">
      <alignment horizontal="center" vertical="top" wrapText="1"/>
      <protection hidden="1"/>
    </xf>
    <xf numFmtId="9" fontId="37" fillId="0" borderId="41" xfId="0" applyNumberFormat="1" applyFont="1" applyBorder="1" applyAlignment="1" applyProtection="1">
      <alignment horizontal="center" vertical="top" wrapText="1"/>
      <protection hidden="1"/>
    </xf>
    <xf numFmtId="9" fontId="37" fillId="0" borderId="44" xfId="0" applyNumberFormat="1" applyFont="1" applyBorder="1" applyAlignment="1" applyProtection="1">
      <alignment horizontal="center" vertical="top" wrapText="1"/>
      <protection hidden="1"/>
    </xf>
    <xf numFmtId="9" fontId="37" fillId="0" borderId="43" xfId="0" applyNumberFormat="1" applyFont="1" applyBorder="1" applyAlignment="1" applyProtection="1">
      <alignment horizontal="center" vertical="top" wrapText="1"/>
      <protection hidden="1"/>
    </xf>
    <xf numFmtId="9" fontId="7" fillId="0" borderId="41" xfId="0" applyNumberFormat="1" applyFont="1" applyBorder="1" applyAlignment="1" applyProtection="1">
      <alignment horizontal="center" vertical="top" wrapText="1"/>
      <protection locked="0"/>
    </xf>
    <xf numFmtId="9" fontId="7" fillId="0" borderId="44" xfId="0" applyNumberFormat="1" applyFont="1" applyBorder="1" applyAlignment="1" applyProtection="1">
      <alignment horizontal="center" vertical="top" wrapText="1"/>
      <protection locked="0"/>
    </xf>
    <xf numFmtId="9" fontId="7" fillId="0" borderId="43" xfId="0" applyNumberFormat="1" applyFont="1" applyBorder="1" applyAlignment="1" applyProtection="1">
      <alignment horizontal="center" vertical="top" wrapText="1"/>
      <protection locked="0"/>
    </xf>
    <xf numFmtId="9" fontId="37" fillId="0" borderId="41" xfId="0" applyNumberFormat="1" applyFont="1" applyBorder="1" applyAlignment="1" applyProtection="1">
      <alignment horizontal="center" vertical="top" wrapText="1"/>
      <protection locked="0"/>
    </xf>
    <xf numFmtId="9" fontId="37" fillId="0" borderId="44" xfId="0" applyNumberFormat="1" applyFont="1" applyBorder="1" applyAlignment="1" applyProtection="1">
      <alignment horizontal="center" vertical="top" wrapText="1"/>
      <protection locked="0"/>
    </xf>
    <xf numFmtId="9" fontId="37" fillId="0" borderId="43" xfId="0" applyNumberFormat="1" applyFont="1" applyBorder="1" applyAlignment="1" applyProtection="1">
      <alignment horizontal="center" vertical="top" wrapText="1"/>
      <protection locked="0"/>
    </xf>
    <xf numFmtId="0" fontId="24" fillId="14" borderId="46" xfId="0" applyFont="1" applyFill="1" applyBorder="1" applyAlignment="1">
      <alignment horizontal="center" vertical="center" wrapText="1"/>
    </xf>
    <xf numFmtId="0" fontId="41" fillId="0" borderId="41" xfId="0" applyFont="1" applyBorder="1" applyAlignment="1" applyProtection="1">
      <alignment horizontal="center" vertical="top"/>
      <protection hidden="1"/>
    </xf>
    <xf numFmtId="0" fontId="41" fillId="0" borderId="44" xfId="0" applyFont="1" applyBorder="1" applyAlignment="1" applyProtection="1">
      <alignment horizontal="center" vertical="top"/>
      <protection hidden="1"/>
    </xf>
    <xf numFmtId="0" fontId="41" fillId="0" borderId="43" xfId="0" applyFont="1" applyBorder="1" applyAlignment="1" applyProtection="1">
      <alignment horizontal="center" vertical="top"/>
      <protection hidden="1"/>
    </xf>
    <xf numFmtId="0" fontId="24" fillId="0" borderId="41" xfId="0" applyFont="1" applyBorder="1" applyAlignment="1" applyProtection="1">
      <alignment horizontal="center" vertical="top"/>
      <protection hidden="1"/>
    </xf>
    <xf numFmtId="0" fontId="24" fillId="0" borderId="44" xfId="0" applyFont="1" applyBorder="1" applyAlignment="1" applyProtection="1">
      <alignment horizontal="center" vertical="top"/>
      <protection hidden="1"/>
    </xf>
    <xf numFmtId="0" fontId="24" fillId="0" borderId="43" xfId="0" applyFont="1" applyBorder="1" applyAlignment="1" applyProtection="1">
      <alignment horizontal="center" vertical="top"/>
      <protection hidden="1"/>
    </xf>
    <xf numFmtId="0" fontId="24" fillId="14" borderId="41" xfId="0" applyFont="1" applyFill="1" applyBorder="1" applyAlignment="1">
      <alignment horizontal="center" vertical="center" textRotation="90" wrapText="1"/>
    </xf>
    <xf numFmtId="0" fontId="24" fillId="14" borderId="43" xfId="0" applyFont="1" applyFill="1" applyBorder="1" applyAlignment="1">
      <alignment horizontal="center" vertical="center" textRotation="90" wrapText="1"/>
    </xf>
    <xf numFmtId="0" fontId="37" fillId="0" borderId="41" xfId="0" applyFont="1" applyBorder="1" applyAlignment="1">
      <alignment horizontal="center" vertical="top"/>
    </xf>
    <xf numFmtId="0" fontId="37" fillId="0" borderId="44" xfId="0" applyFont="1" applyBorder="1" applyAlignment="1">
      <alignment horizontal="center" vertical="top"/>
    </xf>
    <xf numFmtId="0" fontId="37" fillId="0" borderId="43" xfId="0" applyFont="1" applyBorder="1" applyAlignment="1">
      <alignment horizontal="center" vertical="top"/>
    </xf>
    <xf numFmtId="0" fontId="42" fillId="0" borderId="41" xfId="0" applyFont="1" applyBorder="1" applyAlignment="1" applyProtection="1">
      <alignment horizontal="center" vertical="top" wrapText="1"/>
      <protection locked="0"/>
    </xf>
    <xf numFmtId="0" fontId="42" fillId="0" borderId="43" xfId="0" applyFont="1" applyBorder="1" applyAlignment="1" applyProtection="1">
      <alignment horizontal="center" vertical="top" wrapText="1"/>
      <protection locked="0"/>
    </xf>
    <xf numFmtId="0" fontId="42" fillId="0" borderId="44" xfId="0" applyFont="1" applyBorder="1" applyAlignment="1" applyProtection="1">
      <alignment horizontal="center" vertical="top" wrapText="1"/>
      <protection locked="0"/>
    </xf>
    <xf numFmtId="0" fontId="37" fillId="0" borderId="41" xfId="0" applyFont="1" applyBorder="1" applyAlignment="1" applyProtection="1">
      <alignment horizontal="center" vertical="top"/>
      <protection hidden="1"/>
    </xf>
    <xf numFmtId="0" fontId="37" fillId="0" borderId="44" xfId="0" applyFont="1" applyBorder="1" applyAlignment="1" applyProtection="1">
      <alignment horizontal="center" vertical="top"/>
      <protection hidden="1"/>
    </xf>
    <xf numFmtId="0" fontId="37" fillId="0" borderId="43" xfId="0" applyFont="1" applyBorder="1" applyAlignment="1" applyProtection="1">
      <alignment horizontal="center" vertical="top"/>
      <protection hidden="1"/>
    </xf>
    <xf numFmtId="0" fontId="7" fillId="0" borderId="41" xfId="0" applyFont="1" applyBorder="1" applyAlignment="1" applyProtection="1">
      <alignment horizontal="center" vertical="top" textRotation="90"/>
      <protection locked="0"/>
    </xf>
    <xf numFmtId="0" fontId="7" fillId="0" borderId="44" xfId="0" applyFont="1" applyBorder="1" applyAlignment="1" applyProtection="1">
      <alignment horizontal="center" vertical="top" textRotation="90"/>
      <protection locked="0"/>
    </xf>
    <xf numFmtId="0" fontId="7" fillId="0" borderId="43" xfId="0" applyFont="1" applyBorder="1" applyAlignment="1" applyProtection="1">
      <alignment horizontal="center" vertical="top" textRotation="90"/>
      <protection locked="0"/>
    </xf>
    <xf numFmtId="9" fontId="7" fillId="0" borderId="41" xfId="0" applyNumberFormat="1" applyFont="1" applyBorder="1" applyAlignment="1" applyProtection="1">
      <alignment horizontal="center" vertical="top"/>
      <protection hidden="1"/>
    </xf>
    <xf numFmtId="9" fontId="7" fillId="0" borderId="44" xfId="0" applyNumberFormat="1" applyFont="1" applyBorder="1" applyAlignment="1" applyProtection="1">
      <alignment horizontal="center" vertical="top"/>
      <protection hidden="1"/>
    </xf>
    <xf numFmtId="9" fontId="7" fillId="0" borderId="43" xfId="0" applyNumberFormat="1" applyFont="1" applyBorder="1" applyAlignment="1" applyProtection="1">
      <alignment horizontal="center" vertical="top"/>
      <protection hidden="1"/>
    </xf>
    <xf numFmtId="0" fontId="24" fillId="14" borderId="42" xfId="0" applyFont="1" applyFill="1" applyBorder="1" applyAlignment="1">
      <alignment horizontal="center" vertical="center" textRotation="90" wrapText="1"/>
    </xf>
    <xf numFmtId="168" fontId="37" fillId="0" borderId="41" xfId="1" applyNumberFormat="1" applyFont="1" applyBorder="1" applyAlignment="1">
      <alignment horizontal="center" vertical="top"/>
    </xf>
    <xf numFmtId="168" fontId="37" fillId="0" borderId="44" xfId="1" applyNumberFormat="1" applyFont="1" applyBorder="1" applyAlignment="1">
      <alignment horizontal="center" vertical="top"/>
    </xf>
    <xf numFmtId="168" fontId="37" fillId="0" borderId="43" xfId="1" applyNumberFormat="1" applyFont="1" applyBorder="1" applyAlignment="1">
      <alignment horizontal="center" vertical="top"/>
    </xf>
    <xf numFmtId="0" fontId="41" fillId="0" borderId="41" xfId="0" applyFont="1" applyBorder="1" applyAlignment="1" applyProtection="1">
      <alignment horizontal="center" vertical="top" textRotation="90" wrapText="1"/>
      <protection hidden="1"/>
    </xf>
    <xf numFmtId="0" fontId="41" fillId="0" borderId="44" xfId="0" applyFont="1" applyBorder="1" applyAlignment="1" applyProtection="1">
      <alignment horizontal="center" vertical="top" textRotation="90" wrapText="1"/>
      <protection hidden="1"/>
    </xf>
    <xf numFmtId="0" fontId="41" fillId="0" borderId="43" xfId="0" applyFont="1" applyBorder="1" applyAlignment="1" applyProtection="1">
      <alignment horizontal="center" vertical="top" textRotation="90" wrapText="1"/>
      <protection hidden="1"/>
    </xf>
    <xf numFmtId="0" fontId="41" fillId="0" borderId="41" xfId="0" applyFont="1" applyBorder="1" applyAlignment="1" applyProtection="1">
      <alignment horizontal="center" vertical="top" textRotation="90"/>
      <protection hidden="1"/>
    </xf>
    <xf numFmtId="0" fontId="41" fillId="0" borderId="44" xfId="0" applyFont="1" applyBorder="1" applyAlignment="1" applyProtection="1">
      <alignment horizontal="center" vertical="top" textRotation="90"/>
      <protection hidden="1"/>
    </xf>
    <xf numFmtId="0" fontId="41" fillId="0" borderId="43" xfId="0" applyFont="1" applyBorder="1" applyAlignment="1" applyProtection="1">
      <alignment horizontal="center" vertical="top" textRotation="90"/>
      <protection hidden="1"/>
    </xf>
    <xf numFmtId="14" fontId="7" fillId="0" borderId="41" xfId="0" applyNumberFormat="1" applyFont="1" applyBorder="1" applyAlignment="1" applyProtection="1">
      <alignment horizontal="center" vertical="top"/>
      <protection locked="0"/>
    </xf>
    <xf numFmtId="14" fontId="7" fillId="0" borderId="44" xfId="0" applyNumberFormat="1" applyFont="1" applyBorder="1" applyAlignment="1" applyProtection="1">
      <alignment horizontal="center" vertical="top"/>
      <protection locked="0"/>
    </xf>
    <xf numFmtId="14" fontId="7" fillId="0" borderId="43" xfId="0" applyNumberFormat="1" applyFont="1" applyBorder="1" applyAlignment="1" applyProtection="1">
      <alignment horizontal="center" vertical="top"/>
      <protection locked="0"/>
    </xf>
    <xf numFmtId="14" fontId="37" fillId="0" borderId="41" xfId="0" applyNumberFormat="1" applyFont="1" applyBorder="1" applyAlignment="1" applyProtection="1">
      <alignment horizontal="center" vertical="top"/>
      <protection locked="0"/>
    </xf>
    <xf numFmtId="14" fontId="37" fillId="0" borderId="43" xfId="0" applyNumberFormat="1" applyFont="1" applyBorder="1" applyAlignment="1" applyProtection="1">
      <alignment horizontal="center" vertical="top"/>
      <protection locked="0"/>
    </xf>
    <xf numFmtId="14" fontId="37" fillId="0" borderId="60" xfId="0" applyNumberFormat="1" applyFont="1" applyBorder="1" applyAlignment="1">
      <alignment horizontal="center" vertical="top"/>
    </xf>
    <xf numFmtId="14" fontId="37" fillId="0" borderId="62" xfId="0" applyNumberFormat="1" applyFont="1" applyBorder="1" applyAlignment="1">
      <alignment horizontal="center" vertical="top"/>
    </xf>
    <xf numFmtId="14" fontId="37" fillId="0" borderId="63" xfId="0" applyNumberFormat="1" applyFont="1" applyBorder="1" applyAlignment="1">
      <alignment horizontal="center" vertical="top"/>
    </xf>
    <xf numFmtId="0" fontId="37" fillId="0" borderId="57" xfId="0" applyFont="1" applyBorder="1" applyAlignment="1">
      <alignment horizontal="center" vertical="top"/>
    </xf>
    <xf numFmtId="0" fontId="37" fillId="0" borderId="58" xfId="0" applyFont="1" applyBorder="1" applyAlignment="1">
      <alignment horizontal="center" vertical="top"/>
    </xf>
    <xf numFmtId="14" fontId="37" fillId="0" borderId="61" xfId="0" applyNumberFormat="1" applyFont="1" applyBorder="1" applyAlignment="1">
      <alignment horizontal="center" vertical="top"/>
    </xf>
    <xf numFmtId="14" fontId="37" fillId="0" borderId="53" xfId="0" applyNumberFormat="1" applyFont="1" applyBorder="1" applyAlignment="1">
      <alignment horizontal="center" vertical="top"/>
    </xf>
    <xf numFmtId="14" fontId="37" fillId="0" borderId="64" xfId="0" applyNumberFormat="1" applyFont="1" applyBorder="1" applyAlignment="1">
      <alignment horizontal="center" vertical="top"/>
    </xf>
    <xf numFmtId="0" fontId="37" fillId="0" borderId="57" xfId="0" applyFont="1" applyBorder="1" applyAlignment="1">
      <alignment horizontal="center" vertical="top" wrapText="1"/>
    </xf>
    <xf numFmtId="0" fontId="37" fillId="0" borderId="58" xfId="0" applyFont="1" applyBorder="1" applyAlignment="1">
      <alignment horizontal="center" vertical="top" wrapText="1"/>
    </xf>
    <xf numFmtId="0" fontId="37" fillId="0" borderId="61" xfId="0" applyFont="1" applyBorder="1" applyAlignment="1">
      <alignment horizontal="center" vertical="top" wrapText="1"/>
    </xf>
    <xf numFmtId="0" fontId="37" fillId="0" borderId="53" xfId="0" applyFont="1" applyBorder="1" applyAlignment="1">
      <alignment horizontal="center" vertical="top" wrapText="1"/>
    </xf>
    <xf numFmtId="0" fontId="37" fillId="0" borderId="64" xfId="0" applyFont="1" applyBorder="1" applyAlignment="1">
      <alignment horizontal="center" vertical="top" wrapText="1"/>
    </xf>
    <xf numFmtId="0" fontId="7" fillId="0" borderId="34" xfId="0" applyFont="1" applyBorder="1" applyAlignment="1" applyProtection="1">
      <alignment horizontal="center" vertical="top"/>
      <protection locked="0"/>
    </xf>
    <xf numFmtId="0" fontId="7" fillId="0" borderId="57" xfId="0" applyFont="1" applyBorder="1" applyAlignment="1">
      <alignment horizontal="center" vertical="top"/>
    </xf>
    <xf numFmtId="0" fontId="7" fillId="0" borderId="59" xfId="0" applyFont="1" applyBorder="1" applyAlignment="1">
      <alignment horizontal="center" vertical="top"/>
    </xf>
    <xf numFmtId="0" fontId="7" fillId="0" borderId="52" xfId="0" applyFont="1" applyBorder="1" applyAlignment="1">
      <alignment horizontal="center" vertical="top"/>
    </xf>
    <xf numFmtId="0" fontId="7" fillId="0" borderId="53" xfId="0" applyFont="1" applyBorder="1" applyAlignment="1">
      <alignment horizontal="center" vertical="top"/>
    </xf>
    <xf numFmtId="0" fontId="7" fillId="0" borderId="64" xfId="0" applyFont="1" applyBorder="1" applyAlignment="1">
      <alignment horizontal="center" vertical="top"/>
    </xf>
    <xf numFmtId="0" fontId="24" fillId="15" borderId="52" xfId="0" applyFont="1" applyFill="1" applyBorder="1" applyAlignment="1">
      <alignment horizontal="center" vertical="center" wrapText="1"/>
    </xf>
    <xf numFmtId="0" fontId="43" fillId="0" borderId="53" xfId="0" applyFont="1" applyBorder="1"/>
    <xf numFmtId="14" fontId="7" fillId="0" borderId="54" xfId="0" applyNumberFormat="1" applyFont="1" applyBorder="1" applyAlignment="1">
      <alignment horizontal="center" vertical="top"/>
    </xf>
    <xf numFmtId="14" fontId="7" fillId="0" borderId="55" xfId="0" applyNumberFormat="1" applyFont="1" applyBorder="1" applyAlignment="1">
      <alignment horizontal="center" vertical="top"/>
    </xf>
    <xf numFmtId="14" fontId="7" fillId="0" borderId="56" xfId="0" applyNumberFormat="1" applyFont="1" applyBorder="1" applyAlignment="1">
      <alignment horizontal="center" vertical="top"/>
    </xf>
    <xf numFmtId="14" fontId="37" fillId="0" borderId="65" xfId="0" applyNumberFormat="1" applyFont="1" applyBorder="1" applyAlignment="1">
      <alignment horizontal="center" vertical="top"/>
    </xf>
    <xf numFmtId="0" fontId="43" fillId="0" borderId="65" xfId="0" applyFont="1" applyBorder="1"/>
    <xf numFmtId="0" fontId="42" fillId="0" borderId="52" xfId="0" applyFont="1" applyBorder="1" applyAlignment="1">
      <alignment horizontal="center" vertical="top" wrapText="1"/>
    </xf>
    <xf numFmtId="0" fontId="42" fillId="0" borderId="53" xfId="0" applyFont="1" applyBorder="1" applyAlignment="1">
      <alignment horizontal="center" vertical="top" wrapText="1"/>
    </xf>
    <xf numFmtId="0" fontId="42" fillId="0" borderId="71" xfId="0" applyFont="1" applyBorder="1" applyAlignment="1">
      <alignment horizontal="center" vertical="top" wrapText="1"/>
    </xf>
    <xf numFmtId="0" fontId="42" fillId="0" borderId="57" xfId="0" applyFont="1" applyBorder="1" applyAlignment="1">
      <alignment horizontal="center" vertical="top" wrapText="1"/>
    </xf>
    <xf numFmtId="0" fontId="42" fillId="0" borderId="58" xfId="0" applyFont="1" applyBorder="1" applyAlignment="1">
      <alignment horizontal="center" vertical="top" wrapText="1"/>
    </xf>
    <xf numFmtId="0" fontId="42" fillId="0" borderId="61" xfId="0" applyFont="1" applyBorder="1" applyAlignment="1">
      <alignment horizontal="center" vertical="top" wrapText="1"/>
    </xf>
    <xf numFmtId="0" fontId="42" fillId="0" borderId="65" xfId="0" applyFont="1" applyBorder="1" applyAlignment="1">
      <alignment horizontal="center" vertical="top" wrapText="1"/>
    </xf>
    <xf numFmtId="0" fontId="7" fillId="0" borderId="71" xfId="0" applyFont="1" applyBorder="1" applyAlignment="1">
      <alignment horizontal="center" vertical="top"/>
    </xf>
    <xf numFmtId="0" fontId="7" fillId="0" borderId="65" xfId="0" applyFont="1" applyBorder="1" applyAlignment="1">
      <alignment horizontal="center" vertical="top"/>
    </xf>
    <xf numFmtId="14" fontId="7" fillId="0" borderId="52" xfId="0" applyNumberFormat="1" applyFont="1" applyBorder="1" applyAlignment="1">
      <alignment horizontal="center" vertical="top"/>
    </xf>
    <xf numFmtId="14" fontId="7" fillId="0" borderId="53" xfId="0" applyNumberFormat="1" applyFont="1" applyBorder="1" applyAlignment="1">
      <alignment horizontal="center" vertical="top"/>
    </xf>
    <xf numFmtId="14" fontId="7" fillId="0" borderId="71" xfId="0" applyNumberFormat="1" applyFont="1" applyBorder="1" applyAlignment="1">
      <alignment horizontal="center" vertical="top"/>
    </xf>
    <xf numFmtId="14" fontId="7" fillId="0" borderId="65" xfId="0" applyNumberFormat="1" applyFont="1" applyBorder="1" applyAlignment="1">
      <alignment horizontal="center" vertical="top"/>
    </xf>
    <xf numFmtId="0" fontId="42" fillId="0" borderId="67" xfId="0" applyFont="1" applyBorder="1" applyAlignment="1">
      <alignment horizontal="center" vertical="top" wrapText="1"/>
    </xf>
    <xf numFmtId="0" fontId="42" fillId="0" borderId="69" xfId="0" applyFont="1" applyBorder="1" applyAlignment="1">
      <alignment horizontal="center" vertical="top" wrapText="1"/>
    </xf>
    <xf numFmtId="0" fontId="42" fillId="0" borderId="72" xfId="0" applyFont="1" applyBorder="1" applyAlignment="1">
      <alignment horizontal="center" vertical="top" wrapText="1"/>
    </xf>
    <xf numFmtId="0" fontId="44" fillId="0" borderId="73" xfId="0" applyFont="1" applyBorder="1" applyAlignment="1">
      <alignment horizontal="center" vertical="top" wrapText="1"/>
    </xf>
    <xf numFmtId="0" fontId="44" fillId="0" borderId="74" xfId="0" applyFont="1" applyBorder="1" applyAlignment="1">
      <alignment horizontal="center" vertical="top" wrapText="1"/>
    </xf>
    <xf numFmtId="0" fontId="42" fillId="0" borderId="75" xfId="0" applyFont="1" applyBorder="1" applyAlignment="1">
      <alignment horizontal="center" vertical="top" wrapText="1"/>
    </xf>
    <xf numFmtId="0" fontId="42" fillId="0" borderId="76" xfId="0" applyFont="1" applyBorder="1" applyAlignment="1">
      <alignment horizontal="center" vertical="top" wrapText="1"/>
    </xf>
    <xf numFmtId="0" fontId="7" fillId="0" borderId="68" xfId="0" applyFont="1" applyBorder="1" applyAlignment="1">
      <alignment horizontal="center" vertical="top"/>
    </xf>
    <xf numFmtId="0" fontId="7" fillId="0" borderId="70" xfId="0" applyFont="1" applyBorder="1" applyAlignment="1">
      <alignment horizontal="center" vertical="top"/>
    </xf>
    <xf numFmtId="0" fontId="7" fillId="0" borderId="9" xfId="0" applyFont="1" applyBorder="1" applyAlignment="1">
      <alignment horizontal="center" vertical="top"/>
    </xf>
    <xf numFmtId="0" fontId="37" fillId="0" borderId="12" xfId="0" applyFont="1" applyBorder="1" applyAlignment="1" applyProtection="1">
      <alignment horizontal="center" vertical="top"/>
      <protection locked="0"/>
    </xf>
    <xf numFmtId="0" fontId="45" fillId="0" borderId="73" xfId="0" applyFont="1" applyBorder="1" applyAlignment="1">
      <alignment horizontal="center" vertical="top" wrapText="1"/>
    </xf>
    <xf numFmtId="0" fontId="45" fillId="0" borderId="74" xfId="0" applyFont="1" applyBorder="1" applyAlignment="1">
      <alignment horizontal="center" vertical="top" wrapText="1"/>
    </xf>
    <xf numFmtId="0" fontId="39" fillId="0" borderId="57" xfId="0" applyFont="1" applyBorder="1" applyAlignment="1">
      <alignment horizontal="center" vertical="top"/>
    </xf>
    <xf numFmtId="0" fontId="39" fillId="0" borderId="59" xfId="0" applyFont="1" applyBorder="1" applyAlignment="1">
      <alignment horizontal="center" vertical="top"/>
    </xf>
    <xf numFmtId="14" fontId="39" fillId="0" borderId="52" xfId="0" applyNumberFormat="1" applyFont="1" applyBorder="1" applyAlignment="1">
      <alignment horizontal="center" vertical="top"/>
    </xf>
    <xf numFmtId="14" fontId="39" fillId="0" borderId="53" xfId="0" applyNumberFormat="1" applyFont="1" applyBorder="1" applyAlignment="1">
      <alignment horizontal="center" vertical="top"/>
    </xf>
    <xf numFmtId="14" fontId="39" fillId="0" borderId="65" xfId="0" applyNumberFormat="1" applyFont="1" applyBorder="1" applyAlignment="1">
      <alignment horizontal="center" vertical="top"/>
    </xf>
    <xf numFmtId="0" fontId="45" fillId="0" borderId="75" xfId="0" applyFont="1" applyBorder="1" applyAlignment="1">
      <alignment horizontal="center" vertical="top" wrapText="1"/>
    </xf>
    <xf numFmtId="0" fontId="45" fillId="0" borderId="69" xfId="0" applyFont="1" applyBorder="1" applyAlignment="1">
      <alignment horizontal="center" vertical="top" wrapText="1"/>
    </xf>
    <xf numFmtId="0" fontId="45" fillId="0" borderId="76" xfId="0" applyFont="1" applyBorder="1" applyAlignment="1">
      <alignment horizontal="center" vertical="top" wrapText="1"/>
    </xf>
    <xf numFmtId="0" fontId="33" fillId="14" borderId="34" xfId="0" applyFont="1" applyFill="1" applyBorder="1" applyAlignment="1">
      <alignment horizontal="center" vertical="center"/>
    </xf>
    <xf numFmtId="0" fontId="33" fillId="14" borderId="35" xfId="0" applyFont="1" applyFill="1" applyBorder="1" applyAlignment="1">
      <alignment horizontal="center" vertical="center"/>
    </xf>
    <xf numFmtId="0" fontId="33" fillId="14" borderId="50" xfId="0" applyFont="1" applyFill="1" applyBorder="1" applyAlignment="1">
      <alignment horizontal="center" vertical="center"/>
    </xf>
    <xf numFmtId="0" fontId="33" fillId="14" borderId="36" xfId="0" applyFont="1" applyFill="1" applyBorder="1" applyAlignment="1">
      <alignment horizontal="center" vertical="center"/>
    </xf>
    <xf numFmtId="0" fontId="33" fillId="14" borderId="37" xfId="0" applyFont="1" applyFill="1" applyBorder="1" applyAlignment="1">
      <alignment horizontal="center" vertical="center"/>
    </xf>
    <xf numFmtId="0" fontId="33" fillId="14" borderId="49" xfId="0" applyFont="1" applyFill="1" applyBorder="1" applyAlignment="1">
      <alignment horizontal="center" vertical="center"/>
    </xf>
    <xf numFmtId="0" fontId="33" fillId="0" borderId="0" xfId="0" applyFont="1" applyAlignment="1">
      <alignment horizontal="center" vertical="center" wrapText="1"/>
    </xf>
    <xf numFmtId="0" fontId="35" fillId="5" borderId="21" xfId="0" applyFont="1" applyFill="1" applyBorder="1" applyAlignment="1" applyProtection="1">
      <alignment horizontal="center" wrapText="1" readingOrder="1"/>
      <protection hidden="1"/>
    </xf>
    <xf numFmtId="0" fontId="35" fillId="5" borderId="0" xfId="0" applyFont="1" applyFill="1" applyAlignment="1" applyProtection="1">
      <alignment horizontal="center" wrapText="1" readingOrder="1"/>
      <protection hidden="1"/>
    </xf>
    <xf numFmtId="0" fontId="35" fillId="5" borderId="18" xfId="0" applyFont="1" applyFill="1" applyBorder="1" applyAlignment="1" applyProtection="1">
      <alignment horizontal="center" wrapText="1" readingOrder="1"/>
      <protection hidden="1"/>
    </xf>
    <xf numFmtId="0" fontId="35" fillId="12" borderId="21" xfId="0" applyFont="1" applyFill="1" applyBorder="1" applyAlignment="1" applyProtection="1">
      <alignment horizontal="center" wrapText="1" readingOrder="1"/>
      <protection hidden="1"/>
    </xf>
    <xf numFmtId="0" fontId="35" fillId="12" borderId="0" xfId="0" applyFont="1" applyFill="1" applyAlignment="1" applyProtection="1">
      <alignment horizontal="center" wrapText="1" readingOrder="1"/>
      <protection hidden="1"/>
    </xf>
    <xf numFmtId="0" fontId="35" fillId="12" borderId="18" xfId="0" applyFont="1" applyFill="1" applyBorder="1" applyAlignment="1" applyProtection="1">
      <alignment horizontal="center" wrapText="1" readingOrder="1"/>
      <protection hidden="1"/>
    </xf>
    <xf numFmtId="0" fontId="35" fillId="11" borderId="21" xfId="0" applyFont="1" applyFill="1" applyBorder="1" applyAlignment="1" applyProtection="1">
      <alignment horizontal="center" vertical="center" wrapText="1" readingOrder="1"/>
      <protection hidden="1"/>
    </xf>
    <xf numFmtId="0" fontId="35" fillId="11" borderId="0" xfId="0" applyFont="1" applyFill="1" applyAlignment="1" applyProtection="1">
      <alignment horizontal="center" vertical="center" wrapText="1" readingOrder="1"/>
      <protection hidden="1"/>
    </xf>
    <xf numFmtId="0" fontId="35" fillId="11" borderId="18" xfId="0" applyFont="1" applyFill="1" applyBorder="1" applyAlignment="1" applyProtection="1">
      <alignment horizontal="center" vertical="center" wrapText="1" readingOrder="1"/>
      <protection hidden="1"/>
    </xf>
    <xf numFmtId="0" fontId="35" fillId="13" borderId="21" xfId="0" applyFont="1" applyFill="1" applyBorder="1" applyAlignment="1" applyProtection="1">
      <alignment horizontal="center" wrapText="1" readingOrder="1"/>
      <protection hidden="1"/>
    </xf>
    <xf numFmtId="0" fontId="35" fillId="13" borderId="0" xfId="0" applyFont="1" applyFill="1" applyAlignment="1" applyProtection="1">
      <alignment horizontal="center" wrapText="1" readingOrder="1"/>
      <protection hidden="1"/>
    </xf>
    <xf numFmtId="0" fontId="35" fillId="13" borderId="18" xfId="0" applyFont="1" applyFill="1" applyBorder="1" applyAlignment="1" applyProtection="1">
      <alignment horizontal="center" wrapText="1" readingOrder="1"/>
      <protection hidden="1"/>
    </xf>
    <xf numFmtId="0" fontId="35" fillId="5" borderId="22" xfId="0" applyFont="1" applyFill="1" applyBorder="1" applyAlignment="1" applyProtection="1">
      <alignment horizontal="center" wrapText="1" readingOrder="1"/>
      <protection hidden="1"/>
    </xf>
    <xf numFmtId="0" fontId="35" fillId="5" borderId="23" xfId="0" applyFont="1" applyFill="1" applyBorder="1" applyAlignment="1" applyProtection="1">
      <alignment horizontal="center" wrapText="1" readingOrder="1"/>
      <protection hidden="1"/>
    </xf>
    <xf numFmtId="0" fontId="35" fillId="5" borderId="25" xfId="0" applyFont="1" applyFill="1" applyBorder="1" applyAlignment="1" applyProtection="1">
      <alignment horizontal="center" wrapText="1" readingOrder="1"/>
      <protection hidden="1"/>
    </xf>
    <xf numFmtId="0" fontId="35" fillId="12" borderId="22" xfId="0" applyFont="1" applyFill="1" applyBorder="1" applyAlignment="1" applyProtection="1">
      <alignment horizontal="center" wrapText="1" readingOrder="1"/>
      <protection hidden="1"/>
    </xf>
    <xf numFmtId="0" fontId="35" fillId="12" borderId="23" xfId="0" applyFont="1" applyFill="1" applyBorder="1" applyAlignment="1" applyProtection="1">
      <alignment horizontal="center" wrapText="1" readingOrder="1"/>
      <protection hidden="1"/>
    </xf>
    <xf numFmtId="0" fontId="35" fillId="12" borderId="25" xfId="0" applyFont="1" applyFill="1" applyBorder="1" applyAlignment="1" applyProtection="1">
      <alignment horizontal="center" wrapText="1" readingOrder="1"/>
      <protection hidden="1"/>
    </xf>
    <xf numFmtId="0" fontId="35" fillId="11" borderId="22" xfId="0" applyFont="1" applyFill="1" applyBorder="1" applyAlignment="1" applyProtection="1">
      <alignment horizontal="center" vertical="center" wrapText="1" readingOrder="1"/>
      <protection hidden="1"/>
    </xf>
    <xf numFmtId="0" fontId="35" fillId="11" borderId="23" xfId="0" applyFont="1" applyFill="1" applyBorder="1" applyAlignment="1" applyProtection="1">
      <alignment horizontal="center" vertical="center" wrapText="1" readingOrder="1"/>
      <protection hidden="1"/>
    </xf>
    <xf numFmtId="0" fontId="35" fillId="11" borderId="25" xfId="0" applyFont="1" applyFill="1" applyBorder="1" applyAlignment="1" applyProtection="1">
      <alignment horizontal="center" vertical="center" wrapText="1" readingOrder="1"/>
      <protection hidden="1"/>
    </xf>
    <xf numFmtId="0" fontId="35" fillId="13" borderId="22" xfId="0" applyFont="1" applyFill="1" applyBorder="1" applyAlignment="1" applyProtection="1">
      <alignment horizontal="center" wrapText="1" readingOrder="1"/>
      <protection hidden="1"/>
    </xf>
    <xf numFmtId="0" fontId="35" fillId="13" borderId="23" xfId="0" applyFont="1" applyFill="1" applyBorder="1" applyAlignment="1" applyProtection="1">
      <alignment horizontal="center" wrapText="1" readingOrder="1"/>
      <protection hidden="1"/>
    </xf>
    <xf numFmtId="0" fontId="35" fillId="13" borderId="25" xfId="0" applyFont="1" applyFill="1" applyBorder="1" applyAlignment="1" applyProtection="1">
      <alignment horizontal="center" wrapText="1" readingOrder="1"/>
      <protection hidden="1"/>
    </xf>
    <xf numFmtId="0" fontId="35" fillId="5" borderId="19" xfId="0" applyFont="1" applyFill="1" applyBorder="1" applyAlignment="1" applyProtection="1">
      <alignment horizontal="center" wrapText="1" readingOrder="1"/>
      <protection hidden="1"/>
    </xf>
    <xf numFmtId="0" fontId="35" fillId="5" borderId="20" xfId="0" applyFont="1" applyFill="1" applyBorder="1" applyAlignment="1" applyProtection="1">
      <alignment horizontal="center" wrapText="1" readingOrder="1"/>
      <protection hidden="1"/>
    </xf>
    <xf numFmtId="0" fontId="35" fillId="5" borderId="24" xfId="0" applyFont="1" applyFill="1" applyBorder="1" applyAlignment="1" applyProtection="1">
      <alignment horizontal="center" wrapText="1" readingOrder="1"/>
      <protection hidden="1"/>
    </xf>
    <xf numFmtId="0" fontId="35" fillId="12" borderId="19" xfId="0" applyFont="1" applyFill="1" applyBorder="1" applyAlignment="1" applyProtection="1">
      <alignment horizontal="center" wrapText="1" readingOrder="1"/>
      <protection hidden="1"/>
    </xf>
    <xf numFmtId="0" fontId="35" fillId="12" borderId="20" xfId="0" applyFont="1" applyFill="1" applyBorder="1" applyAlignment="1" applyProtection="1">
      <alignment horizontal="center" wrapText="1" readingOrder="1"/>
      <protection hidden="1"/>
    </xf>
    <xf numFmtId="0" fontId="35" fillId="12" borderId="24" xfId="0" applyFont="1" applyFill="1" applyBorder="1" applyAlignment="1" applyProtection="1">
      <alignment horizontal="center" wrapText="1" readingOrder="1"/>
      <protection hidden="1"/>
    </xf>
    <xf numFmtId="0" fontId="35" fillId="11" borderId="19" xfId="0" applyFont="1" applyFill="1" applyBorder="1" applyAlignment="1" applyProtection="1">
      <alignment horizontal="center" vertical="center" wrapText="1" readingOrder="1"/>
      <protection hidden="1"/>
    </xf>
    <xf numFmtId="0" fontId="35" fillId="11" borderId="20" xfId="0" applyFont="1" applyFill="1" applyBorder="1" applyAlignment="1" applyProtection="1">
      <alignment horizontal="center" vertical="center" wrapText="1" readingOrder="1"/>
      <protection hidden="1"/>
    </xf>
    <xf numFmtId="0" fontId="35" fillId="11" borderId="24" xfId="0" applyFont="1" applyFill="1" applyBorder="1" applyAlignment="1" applyProtection="1">
      <alignment horizontal="center" vertical="center" wrapText="1" readingOrder="1"/>
      <protection hidden="1"/>
    </xf>
    <xf numFmtId="0" fontId="35" fillId="13" borderId="19" xfId="0" applyFont="1" applyFill="1" applyBorder="1" applyAlignment="1" applyProtection="1">
      <alignment horizontal="center" wrapText="1" readingOrder="1"/>
      <protection hidden="1"/>
    </xf>
    <xf numFmtId="0" fontId="35" fillId="13" borderId="20" xfId="0" applyFont="1" applyFill="1" applyBorder="1" applyAlignment="1" applyProtection="1">
      <alignment horizontal="center" wrapText="1" readingOrder="1"/>
      <protection hidden="1"/>
    </xf>
    <xf numFmtId="0" fontId="35" fillId="13" borderId="24" xfId="0" applyFont="1" applyFill="1" applyBorder="1" applyAlignment="1" applyProtection="1">
      <alignment horizontal="center" wrapText="1" readingOrder="1"/>
      <protection hidden="1"/>
    </xf>
    <xf numFmtId="0" fontId="27" fillId="10" borderId="0" xfId="0" applyFont="1" applyFill="1" applyAlignment="1">
      <alignment horizontal="center" vertical="center" wrapText="1" readingOrder="1"/>
    </xf>
    <xf numFmtId="0" fontId="34" fillId="0" borderId="19" xfId="0" applyFont="1" applyBorder="1" applyAlignment="1">
      <alignment horizontal="center" vertical="center" wrapText="1"/>
    </xf>
    <xf numFmtId="0" fontId="34" fillId="0" borderId="20" xfId="0" applyFont="1" applyBorder="1" applyAlignment="1">
      <alignment horizontal="center" vertical="center"/>
    </xf>
    <xf numFmtId="0" fontId="34" fillId="0" borderId="24" xfId="0" applyFont="1" applyBorder="1" applyAlignment="1">
      <alignment horizontal="center" vertical="center"/>
    </xf>
    <xf numFmtId="0" fontId="34" fillId="0" borderId="21" xfId="0" applyFont="1" applyBorder="1" applyAlignment="1">
      <alignment horizontal="center" vertical="center"/>
    </xf>
    <xf numFmtId="0" fontId="34" fillId="0" borderId="0" xfId="0" applyFont="1" applyAlignment="1">
      <alignment horizontal="center" vertical="center"/>
    </xf>
    <xf numFmtId="0" fontId="34" fillId="0" borderId="18"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0" borderId="25" xfId="0" applyFont="1" applyBorder="1" applyAlignment="1">
      <alignment horizontal="center" vertical="center"/>
    </xf>
    <xf numFmtId="0" fontId="34" fillId="0" borderId="20" xfId="0" applyFont="1" applyBorder="1" applyAlignment="1">
      <alignment horizontal="center" vertical="center" wrapText="1"/>
    </xf>
    <xf numFmtId="0" fontId="27" fillId="10" borderId="0" xfId="0" applyFont="1" applyFill="1" applyAlignment="1">
      <alignment horizontal="center" vertical="center" textRotation="90" wrapText="1" readingOrder="1"/>
    </xf>
    <xf numFmtId="0" fontId="27" fillId="10" borderId="18" xfId="0" applyFont="1" applyFill="1" applyBorder="1" applyAlignment="1">
      <alignment horizontal="center" vertical="center" textRotation="90" wrapText="1" readingOrder="1"/>
    </xf>
    <xf numFmtId="0" fontId="36" fillId="13" borderId="26" xfId="0" applyFont="1" applyFill="1" applyBorder="1" applyAlignment="1">
      <alignment horizontal="center" vertical="center" wrapText="1" readingOrder="1"/>
    </xf>
    <xf numFmtId="0" fontId="36" fillId="13" borderId="27" xfId="0" applyFont="1" applyFill="1" applyBorder="1" applyAlignment="1">
      <alignment horizontal="center" vertical="center" wrapText="1" readingOrder="1"/>
    </xf>
    <xf numFmtId="0" fontId="36" fillId="13" borderId="28" xfId="0" applyFont="1" applyFill="1" applyBorder="1" applyAlignment="1">
      <alignment horizontal="center" vertical="center" wrapText="1" readingOrder="1"/>
    </xf>
    <xf numFmtId="0" fontId="36" fillId="13" borderId="29" xfId="0" applyFont="1" applyFill="1" applyBorder="1" applyAlignment="1">
      <alignment horizontal="center" vertical="center" wrapText="1" readingOrder="1"/>
    </xf>
    <xf numFmtId="0" fontId="36" fillId="13" borderId="0" xfId="0" applyFont="1" applyFill="1" applyAlignment="1">
      <alignment horizontal="center" vertical="center" wrapText="1" readingOrder="1"/>
    </xf>
    <xf numFmtId="0" fontId="36" fillId="13" borderId="30" xfId="0" applyFont="1" applyFill="1" applyBorder="1" applyAlignment="1">
      <alignment horizontal="center" vertical="center" wrapText="1" readingOrder="1"/>
    </xf>
    <xf numFmtId="0" fontId="36" fillId="13" borderId="31" xfId="0" applyFont="1" applyFill="1" applyBorder="1" applyAlignment="1">
      <alignment horizontal="center" vertical="center" wrapText="1" readingOrder="1"/>
    </xf>
    <xf numFmtId="0" fontId="36" fillId="13" borderId="32" xfId="0" applyFont="1" applyFill="1" applyBorder="1" applyAlignment="1">
      <alignment horizontal="center" vertical="center" wrapText="1" readingOrder="1"/>
    </xf>
    <xf numFmtId="0" fontId="36" fillId="13" borderId="33" xfId="0" applyFont="1" applyFill="1" applyBorder="1" applyAlignment="1">
      <alignment horizontal="center" vertical="center" wrapText="1" readingOrder="1"/>
    </xf>
    <xf numFmtId="0" fontId="36" fillId="11" borderId="26" xfId="0" applyFont="1" applyFill="1" applyBorder="1" applyAlignment="1">
      <alignment horizontal="center" vertical="center" wrapText="1" readingOrder="1"/>
    </xf>
    <xf numFmtId="0" fontId="36" fillId="11" borderId="27" xfId="0" applyFont="1" applyFill="1" applyBorder="1" applyAlignment="1">
      <alignment horizontal="center" vertical="center" wrapText="1" readingOrder="1"/>
    </xf>
    <xf numFmtId="0" fontId="36" fillId="11" borderId="28" xfId="0" applyFont="1" applyFill="1" applyBorder="1" applyAlignment="1">
      <alignment horizontal="center" vertical="center" wrapText="1" readingOrder="1"/>
    </xf>
    <xf numFmtId="0" fontId="36" fillId="11" borderId="29" xfId="0" applyFont="1" applyFill="1" applyBorder="1" applyAlignment="1">
      <alignment horizontal="center" vertical="center" wrapText="1" readingOrder="1"/>
    </xf>
    <xf numFmtId="0" fontId="36" fillId="11" borderId="0" xfId="0" applyFont="1" applyFill="1" applyAlignment="1">
      <alignment horizontal="center" vertical="center" wrapText="1" readingOrder="1"/>
    </xf>
    <xf numFmtId="0" fontId="36" fillId="11" borderId="30" xfId="0" applyFont="1" applyFill="1" applyBorder="1" applyAlignment="1">
      <alignment horizontal="center" vertical="center" wrapText="1" readingOrder="1"/>
    </xf>
    <xf numFmtId="0" fontId="36" fillId="11" borderId="31" xfId="0" applyFont="1" applyFill="1" applyBorder="1" applyAlignment="1">
      <alignment horizontal="center" vertical="center" wrapText="1" readingOrder="1"/>
    </xf>
    <xf numFmtId="0" fontId="36" fillId="11" borderId="32" xfId="0" applyFont="1" applyFill="1" applyBorder="1" applyAlignment="1">
      <alignment horizontal="center" vertical="center" wrapText="1" readingOrder="1"/>
    </xf>
    <xf numFmtId="0" fontId="36" fillId="11" borderId="33" xfId="0" applyFont="1" applyFill="1" applyBorder="1" applyAlignment="1">
      <alignment horizontal="center" vertical="center" wrapText="1" readingOrder="1"/>
    </xf>
    <xf numFmtId="0" fontId="36" fillId="12" borderId="26" xfId="0" applyFont="1" applyFill="1" applyBorder="1" applyAlignment="1">
      <alignment horizontal="center" vertical="center" wrapText="1" readingOrder="1"/>
    </xf>
    <xf numFmtId="0" fontId="36" fillId="12" borderId="27" xfId="0" applyFont="1" applyFill="1" applyBorder="1" applyAlignment="1">
      <alignment horizontal="center" vertical="center" wrapText="1" readingOrder="1"/>
    </xf>
    <xf numFmtId="0" fontId="36" fillId="12" borderId="28" xfId="0" applyFont="1" applyFill="1" applyBorder="1" applyAlignment="1">
      <alignment horizontal="center" vertical="center" wrapText="1" readingOrder="1"/>
    </xf>
    <xf numFmtId="0" fontId="36" fillId="12" borderId="29" xfId="0" applyFont="1" applyFill="1" applyBorder="1" applyAlignment="1">
      <alignment horizontal="center" vertical="center" wrapText="1" readingOrder="1"/>
    </xf>
    <xf numFmtId="0" fontId="36" fillId="12" borderId="0" xfId="0" applyFont="1" applyFill="1" applyAlignment="1">
      <alignment horizontal="center" vertical="center" wrapText="1" readingOrder="1"/>
    </xf>
    <xf numFmtId="0" fontId="36" fillId="12" borderId="30" xfId="0" applyFont="1" applyFill="1" applyBorder="1" applyAlignment="1">
      <alignment horizontal="center" vertical="center" wrapText="1" readingOrder="1"/>
    </xf>
    <xf numFmtId="0" fontId="36" fillId="12" borderId="31" xfId="0" applyFont="1" applyFill="1" applyBorder="1" applyAlignment="1">
      <alignment horizontal="center" vertical="center" wrapText="1" readingOrder="1"/>
    </xf>
    <xf numFmtId="0" fontId="36" fillId="12" borderId="32" xfId="0" applyFont="1" applyFill="1" applyBorder="1" applyAlignment="1">
      <alignment horizontal="center" vertical="center" wrapText="1" readingOrder="1"/>
    </xf>
    <xf numFmtId="0" fontId="36" fillId="12" borderId="33" xfId="0" applyFont="1" applyFill="1" applyBorder="1" applyAlignment="1">
      <alignment horizontal="center" vertical="center" wrapText="1" readingOrder="1"/>
    </xf>
    <xf numFmtId="0" fontId="36" fillId="5" borderId="26" xfId="0" applyFont="1" applyFill="1" applyBorder="1" applyAlignment="1">
      <alignment horizontal="center" vertical="center" wrapText="1" readingOrder="1"/>
    </xf>
    <xf numFmtId="0" fontId="36" fillId="5" borderId="27" xfId="0" applyFont="1" applyFill="1" applyBorder="1" applyAlignment="1">
      <alignment horizontal="center" vertical="center" wrapText="1" readingOrder="1"/>
    </xf>
    <xf numFmtId="0" fontId="36" fillId="5" borderId="28" xfId="0" applyFont="1" applyFill="1" applyBorder="1" applyAlignment="1">
      <alignment horizontal="center" vertical="center" wrapText="1" readingOrder="1"/>
    </xf>
    <xf numFmtId="0" fontId="36" fillId="5" borderId="29" xfId="0" applyFont="1" applyFill="1" applyBorder="1" applyAlignment="1">
      <alignment horizontal="center" vertical="center" wrapText="1" readingOrder="1"/>
    </xf>
    <xf numFmtId="0" fontId="36" fillId="5" borderId="0" xfId="0" applyFont="1" applyFill="1" applyAlignment="1">
      <alignment horizontal="center" vertical="center" wrapText="1" readingOrder="1"/>
    </xf>
    <xf numFmtId="0" fontId="36" fillId="5" borderId="30" xfId="0" applyFont="1" applyFill="1" applyBorder="1" applyAlignment="1">
      <alignment horizontal="center" vertical="center" wrapText="1" readingOrder="1"/>
    </xf>
    <xf numFmtId="0" fontId="36" fillId="5" borderId="31" xfId="0" applyFont="1" applyFill="1" applyBorder="1" applyAlignment="1">
      <alignment horizontal="center" vertical="center" wrapText="1" readingOrder="1"/>
    </xf>
    <xf numFmtId="0" fontId="36" fillId="5" borderId="32" xfId="0" applyFont="1" applyFill="1" applyBorder="1" applyAlignment="1">
      <alignment horizontal="center" vertical="center" wrapText="1" readingOrder="1"/>
    </xf>
    <xf numFmtId="0" fontId="36" fillId="5" borderId="33" xfId="0" applyFont="1" applyFill="1" applyBorder="1" applyAlignment="1">
      <alignment horizontal="center" vertical="center" wrapText="1" readingOrder="1"/>
    </xf>
    <xf numFmtId="0" fontId="28" fillId="0" borderId="19" xfId="0" applyFont="1" applyBorder="1" applyAlignment="1">
      <alignment horizontal="center" vertical="center" wrapText="1"/>
    </xf>
    <xf numFmtId="0" fontId="28" fillId="0" borderId="20" xfId="0" applyFont="1" applyBorder="1" applyAlignment="1">
      <alignment horizontal="center" vertical="center"/>
    </xf>
    <xf numFmtId="0" fontId="28" fillId="0" borderId="24" xfId="0" applyFont="1" applyBorder="1" applyAlignment="1">
      <alignment horizontal="center" vertical="center"/>
    </xf>
    <xf numFmtId="0" fontId="28" fillId="0" borderId="21" xfId="0" applyFont="1" applyBorder="1" applyAlignment="1">
      <alignment horizontal="center" vertical="center"/>
    </xf>
    <xf numFmtId="0" fontId="28" fillId="0" borderId="0" xfId="0" applyFont="1" applyAlignment="1">
      <alignment horizontal="center" vertical="center"/>
    </xf>
    <xf numFmtId="0" fontId="28" fillId="0" borderId="18" xfId="0" applyFont="1" applyBorder="1" applyAlignment="1">
      <alignment horizontal="center" vertical="center"/>
    </xf>
    <xf numFmtId="0" fontId="28" fillId="0" borderId="22" xfId="0" applyFont="1" applyBorder="1" applyAlignment="1">
      <alignment horizontal="center" vertical="center"/>
    </xf>
    <xf numFmtId="0" fontId="28" fillId="0" borderId="23" xfId="0" applyFont="1" applyBorder="1" applyAlignment="1">
      <alignment horizontal="center" vertical="center"/>
    </xf>
    <xf numFmtId="0" fontId="28" fillId="0" borderId="25" xfId="0" applyFont="1" applyBorder="1" applyAlignment="1">
      <alignment horizontal="center" vertical="center"/>
    </xf>
    <xf numFmtId="0" fontId="28" fillId="0" borderId="20" xfId="0" applyFont="1" applyBorder="1" applyAlignment="1">
      <alignment horizontal="center" vertical="center" wrapText="1"/>
    </xf>
    <xf numFmtId="0" fontId="32" fillId="11" borderId="26" xfId="0" applyFont="1" applyFill="1" applyBorder="1" applyAlignment="1">
      <alignment horizontal="center" vertical="center" wrapText="1" readingOrder="1"/>
    </xf>
    <xf numFmtId="0" fontId="32" fillId="11" borderId="27" xfId="0" applyFont="1" applyFill="1" applyBorder="1" applyAlignment="1">
      <alignment horizontal="center" vertical="center" wrapText="1" readingOrder="1"/>
    </xf>
    <xf numFmtId="0" fontId="32" fillId="11" borderId="28" xfId="0" applyFont="1" applyFill="1" applyBorder="1" applyAlignment="1">
      <alignment horizontal="center" vertical="center" wrapText="1" readingOrder="1"/>
    </xf>
    <xf numFmtId="0" fontId="32" fillId="11" borderId="29" xfId="0" applyFont="1" applyFill="1" applyBorder="1" applyAlignment="1">
      <alignment horizontal="center" vertical="center" wrapText="1" readingOrder="1"/>
    </xf>
    <xf numFmtId="0" fontId="32" fillId="11" borderId="0" xfId="0" applyFont="1" applyFill="1" applyAlignment="1">
      <alignment horizontal="center" vertical="center" wrapText="1" readingOrder="1"/>
    </xf>
    <xf numFmtId="0" fontId="32" fillId="11" borderId="30" xfId="0" applyFont="1" applyFill="1" applyBorder="1" applyAlignment="1">
      <alignment horizontal="center" vertical="center" wrapText="1" readingOrder="1"/>
    </xf>
    <xf numFmtId="0" fontId="32" fillId="11" borderId="31" xfId="0" applyFont="1" applyFill="1" applyBorder="1" applyAlignment="1">
      <alignment horizontal="center" vertical="center" wrapText="1" readingOrder="1"/>
    </xf>
    <xf numFmtId="0" fontId="32" fillId="11" borderId="32" xfId="0" applyFont="1" applyFill="1" applyBorder="1" applyAlignment="1">
      <alignment horizontal="center" vertical="center" wrapText="1" readingOrder="1"/>
    </xf>
    <xf numFmtId="0" fontId="32" fillId="11" borderId="33" xfId="0" applyFont="1" applyFill="1" applyBorder="1" applyAlignment="1">
      <alignment horizontal="center" vertical="center" wrapText="1" readingOrder="1"/>
    </xf>
    <xf numFmtId="0" fontId="28" fillId="0" borderId="21" xfId="0" applyFont="1" applyBorder="1" applyAlignment="1">
      <alignment horizontal="center" vertical="center" wrapText="1"/>
    </xf>
    <xf numFmtId="0" fontId="32" fillId="13" borderId="26" xfId="0" applyFont="1" applyFill="1" applyBorder="1" applyAlignment="1">
      <alignment horizontal="center" vertical="center" wrapText="1" readingOrder="1"/>
    </xf>
    <xf numFmtId="0" fontId="32" fillId="13" borderId="27" xfId="0" applyFont="1" applyFill="1" applyBorder="1" applyAlignment="1">
      <alignment horizontal="center" vertical="center" wrapText="1" readingOrder="1"/>
    </xf>
    <xf numFmtId="0" fontId="32" fillId="13" borderId="28" xfId="0" applyFont="1" applyFill="1" applyBorder="1" applyAlignment="1">
      <alignment horizontal="center" vertical="center" wrapText="1" readingOrder="1"/>
    </xf>
    <xf numFmtId="0" fontId="32" fillId="13" borderId="29" xfId="0" applyFont="1" applyFill="1" applyBorder="1" applyAlignment="1">
      <alignment horizontal="center" vertical="center" wrapText="1" readingOrder="1"/>
    </xf>
    <xf numFmtId="0" fontId="32" fillId="13" borderId="0" xfId="0" applyFont="1" applyFill="1" applyAlignment="1">
      <alignment horizontal="center" vertical="center" wrapText="1" readingOrder="1"/>
    </xf>
    <xf numFmtId="0" fontId="32" fillId="13" borderId="30" xfId="0" applyFont="1" applyFill="1" applyBorder="1" applyAlignment="1">
      <alignment horizontal="center" vertical="center" wrapText="1" readingOrder="1"/>
    </xf>
    <xf numFmtId="0" fontId="32" fillId="13" borderId="31" xfId="0" applyFont="1" applyFill="1" applyBorder="1" applyAlignment="1">
      <alignment horizontal="center" vertical="center" wrapText="1" readingOrder="1"/>
    </xf>
    <xf numFmtId="0" fontId="32" fillId="13" borderId="32" xfId="0" applyFont="1" applyFill="1" applyBorder="1" applyAlignment="1">
      <alignment horizontal="center" vertical="center" wrapText="1" readingOrder="1"/>
    </xf>
    <xf numFmtId="0" fontId="32" fillId="13" borderId="33" xfId="0" applyFont="1" applyFill="1" applyBorder="1" applyAlignment="1">
      <alignment horizontal="center" vertical="center" wrapText="1" readingOrder="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32" fillId="5" borderId="26" xfId="0" applyFont="1" applyFill="1" applyBorder="1" applyAlignment="1">
      <alignment horizontal="center" vertical="center" wrapText="1" readingOrder="1"/>
    </xf>
    <xf numFmtId="0" fontId="32" fillId="5" borderId="27" xfId="0" applyFont="1" applyFill="1" applyBorder="1" applyAlignment="1">
      <alignment horizontal="center" vertical="center" wrapText="1" readingOrder="1"/>
    </xf>
    <xf numFmtId="0" fontId="32" fillId="5" borderId="28" xfId="0" applyFont="1" applyFill="1" applyBorder="1" applyAlignment="1">
      <alignment horizontal="center" vertical="center" wrapText="1" readingOrder="1"/>
    </xf>
    <xf numFmtId="0" fontId="32" fillId="5" borderId="29" xfId="0" applyFont="1" applyFill="1" applyBorder="1" applyAlignment="1">
      <alignment horizontal="center" vertical="center" wrapText="1" readingOrder="1"/>
    </xf>
    <xf numFmtId="0" fontId="32" fillId="5" borderId="0" xfId="0" applyFont="1" applyFill="1" applyAlignment="1">
      <alignment horizontal="center" vertical="center" wrapText="1" readingOrder="1"/>
    </xf>
    <xf numFmtId="0" fontId="32" fillId="5" borderId="30" xfId="0" applyFont="1" applyFill="1" applyBorder="1" applyAlignment="1">
      <alignment horizontal="center" vertical="center" wrapText="1" readingOrder="1"/>
    </xf>
    <xf numFmtId="0" fontId="32" fillId="5" borderId="31" xfId="0" applyFont="1" applyFill="1" applyBorder="1" applyAlignment="1">
      <alignment horizontal="center" vertical="center" wrapText="1" readingOrder="1"/>
    </xf>
    <xf numFmtId="0" fontId="32" fillId="5" borderId="32" xfId="0" applyFont="1" applyFill="1" applyBorder="1" applyAlignment="1">
      <alignment horizontal="center" vertical="center" wrapText="1" readingOrder="1"/>
    </xf>
    <xf numFmtId="0" fontId="32" fillId="5" borderId="33" xfId="0" applyFont="1" applyFill="1" applyBorder="1" applyAlignment="1">
      <alignment horizontal="center" vertical="center" wrapText="1" readingOrder="1"/>
    </xf>
    <xf numFmtId="0" fontId="32" fillId="12" borderId="26" xfId="0" applyFont="1" applyFill="1" applyBorder="1" applyAlignment="1">
      <alignment horizontal="center" vertical="center" wrapText="1" readingOrder="1"/>
    </xf>
    <xf numFmtId="0" fontId="32" fillId="12" borderId="27" xfId="0" applyFont="1" applyFill="1" applyBorder="1" applyAlignment="1">
      <alignment horizontal="center" vertical="center" wrapText="1" readingOrder="1"/>
    </xf>
    <xf numFmtId="0" fontId="32" fillId="12" borderId="28" xfId="0" applyFont="1" applyFill="1" applyBorder="1" applyAlignment="1">
      <alignment horizontal="center" vertical="center" wrapText="1" readingOrder="1"/>
    </xf>
    <xf numFmtId="0" fontId="32" fillId="12" borderId="29" xfId="0" applyFont="1" applyFill="1" applyBorder="1" applyAlignment="1">
      <alignment horizontal="center" vertical="center" wrapText="1" readingOrder="1"/>
    </xf>
    <xf numFmtId="0" fontId="32" fillId="12" borderId="0" xfId="0" applyFont="1" applyFill="1" applyAlignment="1">
      <alignment horizontal="center" vertical="center" wrapText="1" readingOrder="1"/>
    </xf>
    <xf numFmtId="0" fontId="32" fillId="12" borderId="30" xfId="0" applyFont="1" applyFill="1" applyBorder="1" applyAlignment="1">
      <alignment horizontal="center" vertical="center" wrapText="1" readingOrder="1"/>
    </xf>
    <xf numFmtId="0" fontId="32" fillId="12" borderId="31" xfId="0" applyFont="1" applyFill="1" applyBorder="1" applyAlignment="1">
      <alignment horizontal="center" vertical="center" wrapText="1" readingOrder="1"/>
    </xf>
    <xf numFmtId="0" fontId="32" fillId="12" borderId="32" xfId="0" applyFont="1" applyFill="1" applyBorder="1" applyAlignment="1">
      <alignment horizontal="center" vertical="center" wrapText="1" readingOrder="1"/>
    </xf>
    <xf numFmtId="0" fontId="32" fillId="12" borderId="33" xfId="0" applyFont="1" applyFill="1" applyBorder="1" applyAlignment="1">
      <alignment horizontal="center" vertical="center" wrapText="1" readingOrder="1"/>
    </xf>
    <xf numFmtId="0" fontId="19" fillId="0" borderId="0" xfId="0" applyFont="1" applyAlignment="1">
      <alignment horizontal="center" vertical="center"/>
    </xf>
    <xf numFmtId="0" fontId="11" fillId="0" borderId="0" xfId="0" applyFont="1" applyAlignment="1">
      <alignment horizontal="center" vertical="center"/>
    </xf>
    <xf numFmtId="0" fontId="3" fillId="3" borderId="2" xfId="0" applyFont="1" applyFill="1" applyBorder="1" applyAlignment="1">
      <alignment horizontal="center" vertical="center" wrapText="1" readingOrder="1"/>
    </xf>
    <xf numFmtId="0" fontId="3" fillId="3" borderId="3" xfId="0" applyFont="1" applyFill="1" applyBorder="1" applyAlignment="1">
      <alignment horizontal="center" vertical="center" wrapText="1" readingOrder="1"/>
    </xf>
    <xf numFmtId="0" fontId="3" fillId="3" borderId="4" xfId="0" applyFont="1" applyFill="1" applyBorder="1" applyAlignment="1">
      <alignment horizontal="center" vertical="center" wrapText="1" readingOrder="1"/>
    </xf>
    <xf numFmtId="0" fontId="5" fillId="3" borderId="5" xfId="0" applyFont="1" applyFill="1" applyBorder="1" applyAlignment="1">
      <alignment horizontal="center" vertical="center" wrapText="1" readingOrder="1"/>
    </xf>
    <xf numFmtId="0" fontId="5" fillId="3" borderId="6" xfId="0" applyFont="1" applyFill="1" applyBorder="1" applyAlignment="1">
      <alignment horizontal="center" vertical="center" wrapText="1" readingOrder="1"/>
    </xf>
    <xf numFmtId="0" fontId="7" fillId="2" borderId="0" xfId="0" applyFont="1" applyFill="1" applyAlignment="1">
      <alignment horizontal="justify" vertical="center" wrapText="1"/>
    </xf>
    <xf numFmtId="0" fontId="5" fillId="2" borderId="8" xfId="0" applyFont="1" applyFill="1" applyBorder="1" applyAlignment="1">
      <alignment horizontal="center" vertical="center" wrapText="1" readingOrder="1"/>
    </xf>
    <xf numFmtId="0" fontId="5" fillId="2" borderId="11" xfId="0" applyFont="1" applyFill="1" applyBorder="1" applyAlignment="1">
      <alignment horizontal="center" vertical="center" wrapText="1" readingOrder="1"/>
    </xf>
    <xf numFmtId="0" fontId="5" fillId="2" borderId="14" xfId="0" applyFont="1" applyFill="1" applyBorder="1" applyAlignment="1">
      <alignment horizontal="center" vertical="center" wrapText="1" readingOrder="1"/>
    </xf>
    <xf numFmtId="0" fontId="5" fillId="2" borderId="9" xfId="0" applyFont="1" applyFill="1" applyBorder="1" applyAlignment="1">
      <alignment horizontal="center" vertical="center" wrapText="1" readingOrder="1"/>
    </xf>
    <xf numFmtId="0" fontId="5" fillId="2" borderId="12" xfId="0" applyFont="1" applyFill="1" applyBorder="1" applyAlignment="1">
      <alignment horizontal="center" vertical="center" wrapText="1" readingOrder="1"/>
    </xf>
    <xf numFmtId="0" fontId="5" fillId="2" borderId="15" xfId="0" applyFont="1" applyFill="1" applyBorder="1" applyAlignment="1">
      <alignment horizontal="center" vertical="center" wrapText="1" readingOrder="1"/>
    </xf>
    <xf numFmtId="0" fontId="47" fillId="0" borderId="77" xfId="0" applyFont="1" applyBorder="1" applyAlignment="1">
      <alignment vertical="center" wrapText="1"/>
    </xf>
    <xf numFmtId="0" fontId="47" fillId="0" borderId="79" xfId="0" applyFont="1" applyBorder="1" applyAlignment="1">
      <alignment vertical="center" wrapText="1"/>
    </xf>
    <xf numFmtId="0" fontId="47" fillId="0" borderId="83" xfId="0" applyFont="1" applyBorder="1" applyAlignment="1">
      <alignment vertical="center" wrapText="1"/>
    </xf>
    <xf numFmtId="0" fontId="0" fillId="0" borderId="12" xfId="0" applyBorder="1" applyAlignment="1">
      <alignment horizontal="center"/>
    </xf>
  </cellXfs>
  <cellStyles count="5">
    <cellStyle name="Normal" xfId="0" builtinId="0"/>
    <cellStyle name="Normal - Style1 2" xfId="2" xr:uid="{00000000-0005-0000-0000-000031000000}"/>
    <cellStyle name="Normal 2" xfId="3" xr:uid="{00000000-0005-0000-0000-000032000000}"/>
    <cellStyle name="Normal 2 2" xfId="4" xr:uid="{00000000-0005-0000-0000-000033000000}"/>
    <cellStyle name="Porcentaje" xfId="1" builtinId="5"/>
  </cellStyles>
  <dxfs count="15">
    <dxf>
      <font>
        <color rgb="FF9C0006"/>
      </font>
      <fill>
        <patternFill patternType="solid">
          <bgColor rgb="FFFFC7CE"/>
        </patternFill>
      </fill>
    </dxf>
    <dxf>
      <font>
        <b val="0"/>
        <i val="0"/>
        <strike val="0"/>
        <u val="none"/>
        <sz val="16"/>
        <color theme="0"/>
        <name val="Calibri"/>
        <scheme val="none"/>
      </font>
      <fill>
        <patternFill patternType="none"/>
      </fill>
      <alignment horizontal="center" wrapText="1"/>
    </dxf>
    <dxf>
      <font>
        <b val="0"/>
        <i val="0"/>
        <strike val="0"/>
        <u val="none"/>
        <sz val="16"/>
        <color theme="0"/>
        <name val="Calibri"/>
        <scheme val="none"/>
      </font>
      <fill>
        <patternFill patternType="none"/>
      </fill>
      <alignment horizontal="center" wrapText="1"/>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799726</xdr:colOff>
      <xdr:row>0</xdr:row>
      <xdr:rowOff>2380</xdr:rowOff>
    </xdr:from>
    <xdr:to>
      <xdr:col>5</xdr:col>
      <xdr:colOff>1423686</xdr:colOff>
      <xdr:row>4</xdr:row>
      <xdr:rowOff>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019790" y="1905"/>
          <a:ext cx="624205" cy="769620"/>
        </a:xfrm>
        <a:prstGeom prst="rect">
          <a:avLst/>
        </a:prstGeom>
      </xdr:spPr>
    </xdr:pic>
    <xdr:clientData/>
  </xdr:twoCellAnchor>
  <xdr:twoCellAnchor editAs="oneCell">
    <xdr:from>
      <xdr:col>0</xdr:col>
      <xdr:colOff>266700</xdr:colOff>
      <xdr:row>0</xdr:row>
      <xdr:rowOff>82202</xdr:rowOff>
    </xdr:from>
    <xdr:to>
      <xdr:col>0</xdr:col>
      <xdr:colOff>1700386</xdr:colOff>
      <xdr:row>3</xdr:row>
      <xdr:rowOff>112822</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81915"/>
          <a:ext cx="1433195" cy="601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39</xdr:row>
      <xdr:rowOff>288634</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rot="16200000">
          <a:off x="-3943350" y="16509365"/>
          <a:ext cx="788670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7" charset="0"/>
              <a:cs typeface="Arial" panose="020B0604020202020204" pitchFamily="7" charset="0"/>
            </a:rPr>
            <a:t>F  A  C  T  O  R  E  S    </a:t>
          </a:r>
          <a:r>
            <a:rPr lang="es-CO" sz="1200" b="1" baseline="0">
              <a:latin typeface="Arial" panose="020B0604020202020204" pitchFamily="7" charset="0"/>
              <a:cs typeface="Arial" panose="020B0604020202020204" pitchFamily="7" charset="0"/>
            </a:rPr>
            <a:t> I  N  T  E  R  N  O  S</a:t>
          </a:r>
        </a:p>
        <a:p>
          <a:pPr algn="ctr"/>
          <a:r>
            <a:rPr lang="es-CO" sz="1200" b="1">
              <a:latin typeface="Arial" panose="020B0604020202020204" pitchFamily="7" charset="0"/>
              <a:cs typeface="Arial" panose="020B0604020202020204" pitchFamily="7" charset="0"/>
            </a:rPr>
            <a:t>D</a:t>
          </a:r>
          <a:r>
            <a:rPr lang="es-CO" sz="1200" b="1" baseline="0">
              <a:latin typeface="Arial" panose="020B0604020202020204" pitchFamily="7" charset="0"/>
              <a:cs typeface="Arial" panose="020B0604020202020204" pitchFamily="7" charset="0"/>
            </a:rPr>
            <a:t>  E  B  I  L  I  D  A  D  E  </a:t>
          </a:r>
          <a:r>
            <a:rPr lang="es-CO" sz="1200" b="1">
              <a:latin typeface="Arial" panose="020B0604020202020204" pitchFamily="7" charset="0"/>
              <a:cs typeface="Arial" panose="020B0604020202020204" pitchFamily="7"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2192000" y="0"/>
          <a:ext cx="0" cy="10922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0</xdr:col>
      <xdr:colOff>0</xdr:colOff>
      <xdr:row>40</xdr:row>
      <xdr:rowOff>0</xdr:rowOff>
    </xdr:from>
    <xdr:to>
      <xdr:col>0</xdr:col>
      <xdr:colOff>2</xdr:colOff>
      <xdr:row>40</xdr:row>
      <xdr:rowOff>0</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rot="16200000">
          <a:off x="0" y="20801965"/>
          <a:ext cx="0" cy="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7" charset="0"/>
              <a:cs typeface="Arial" panose="020B0604020202020204" pitchFamily="7" charset="0"/>
            </a:rPr>
            <a:t>F  A  C  T  O  R  E  S    </a:t>
          </a:r>
          <a:r>
            <a:rPr lang="es-CO" sz="1200" b="1" baseline="0">
              <a:latin typeface="Arial" panose="020B0604020202020204" pitchFamily="7" charset="0"/>
              <a:cs typeface="Arial" panose="020B0604020202020204" pitchFamily="7" charset="0"/>
            </a:rPr>
            <a:t> I  N  T  E  R  N  O  S</a:t>
          </a:r>
        </a:p>
        <a:p>
          <a:pPr algn="ctr"/>
          <a:r>
            <a:rPr lang="es-CO" sz="1200" b="1" baseline="0">
              <a:latin typeface="Arial" panose="020B0604020202020204" pitchFamily="7" charset="0"/>
              <a:cs typeface="Arial" panose="020B0604020202020204" pitchFamily="7" charset="0"/>
            </a:rPr>
            <a:t>D E L  P R O C E S O</a:t>
          </a:r>
        </a:p>
      </xdr:txBody>
    </xdr:sp>
    <xdr:clientData/>
  </xdr:twoCellAnchor>
  <xdr:twoCellAnchor editAs="oneCell">
    <xdr:from>
      <xdr:col>18</xdr:col>
      <xdr:colOff>152026</xdr:colOff>
      <xdr:row>0</xdr:row>
      <xdr:rowOff>160020</xdr:rowOff>
    </xdr:from>
    <xdr:to>
      <xdr:col>18</xdr:col>
      <xdr:colOff>775986</xdr:colOff>
      <xdr:row>3</xdr:row>
      <xdr:rowOff>28100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162540" y="160020"/>
          <a:ext cx="624205" cy="772795"/>
        </a:xfrm>
        <a:prstGeom prst="rect">
          <a:avLst/>
        </a:prstGeom>
      </xdr:spPr>
    </xdr:pic>
    <xdr:clientData/>
  </xdr:twoCellAnchor>
  <xdr:twoCellAnchor editAs="oneCell">
    <xdr:from>
      <xdr:col>0</xdr:col>
      <xdr:colOff>275446</xdr:colOff>
      <xdr:row>0</xdr:row>
      <xdr:rowOff>53023</xdr:rowOff>
    </xdr:from>
    <xdr:to>
      <xdr:col>1</xdr:col>
      <xdr:colOff>2103120</xdr:colOff>
      <xdr:row>3</xdr:row>
      <xdr:rowOff>68661</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5446" y="53023"/>
          <a:ext cx="2178194" cy="914798"/>
        </a:xfrm>
        <a:prstGeom prst="rect">
          <a:avLst/>
        </a:prstGeom>
      </xdr:spPr>
    </xdr:pic>
    <xdr:clientData/>
  </xdr:twoCellAnchor>
  <xdr:oneCellAnchor>
    <xdr:from>
      <xdr:col>0</xdr:col>
      <xdr:colOff>0</xdr:colOff>
      <xdr:row>10</xdr:row>
      <xdr:rowOff>428625</xdr:rowOff>
    </xdr:from>
    <xdr:ext cx="38100" cy="7124700"/>
    <xdr:sp macro="" textlink="">
      <xdr:nvSpPr>
        <xdr:cNvPr id="9" name="Shape 3">
          <a:extLst>
            <a:ext uri="{FF2B5EF4-FFF2-40B4-BE49-F238E27FC236}">
              <a16:creationId xmlns:a16="http://schemas.microsoft.com/office/drawing/2014/main" id="{00000000-0008-0000-0200-000009000000}"/>
            </a:ext>
          </a:extLst>
        </xdr:cNvPr>
        <xdr:cNvSpPr txBox="1"/>
      </xdr:nvSpPr>
      <xdr:spPr>
        <a:xfrm rot="-5400000">
          <a:off x="-3543300" y="7896225"/>
          <a:ext cx="7124700" cy="381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Arial" panose="020B0604020202020204"/>
              <a:ea typeface="Arial" panose="020B0604020202020204"/>
              <a:cs typeface="Arial" panose="020B0604020202020204"/>
              <a:sym typeface="Arial" panose="020B0604020202020204"/>
            </a:rPr>
            <a:t>F  A  C  T  O  R  E  S     E  X  T  E  R  N  O  S</a:t>
          </a:r>
          <a:endParaRPr sz="1400"/>
        </a:p>
        <a:p>
          <a:pPr marL="0" lvl="0" indent="0" algn="ctr" rtl="0">
            <a:spcBef>
              <a:spcPts val="0"/>
            </a:spcBef>
            <a:spcAft>
              <a:spcPts val="0"/>
            </a:spcAft>
            <a:buNone/>
          </a:pPr>
          <a:r>
            <a:rPr lang="en-US" sz="1200" b="1">
              <a:solidFill>
                <a:schemeClr val="dk1"/>
              </a:solidFill>
              <a:latin typeface="Arial" panose="020B0604020202020204"/>
              <a:ea typeface="Arial" panose="020B0604020202020204"/>
              <a:cs typeface="Arial" panose="020B0604020202020204"/>
              <a:sym typeface="Arial" panose="020B0604020202020204"/>
            </a:rPr>
            <a:t>A  M  E  N  A  Z  A  S</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9</xdr:col>
      <xdr:colOff>197746</xdr:colOff>
      <xdr:row>0</xdr:row>
      <xdr:rowOff>0</xdr:rowOff>
    </xdr:from>
    <xdr:to>
      <xdr:col>9</xdr:col>
      <xdr:colOff>821706</xdr:colOff>
      <xdr:row>3</xdr:row>
      <xdr:rowOff>195740</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13189585" y="0"/>
          <a:ext cx="624205" cy="767080"/>
        </a:xfrm>
        <a:prstGeom prst="rect">
          <a:avLst/>
        </a:prstGeom>
      </xdr:spPr>
    </xdr:pic>
    <xdr:clientData/>
  </xdr:twoCellAnchor>
  <xdr:twoCellAnchor editAs="oneCell">
    <xdr:from>
      <xdr:col>0</xdr:col>
      <xdr:colOff>91440</xdr:colOff>
      <xdr:row>0</xdr:row>
      <xdr:rowOff>18862</xdr:rowOff>
    </xdr:from>
    <xdr:to>
      <xdr:col>1</xdr:col>
      <xdr:colOff>740266</xdr:colOff>
      <xdr:row>3</xdr:row>
      <xdr:rowOff>49482</xdr:rowOff>
    </xdr:to>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440" y="18862"/>
          <a:ext cx="1433686" cy="6021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ttps:\d.docs.live.net\Users\Maria%20Paula\Downloads\46942-MR-20230216141848(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ONITOREO%20RIESGOS%20%20GESTION%20Y%20FISCALES%20FINAL%2012-08-2024%20(1)%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1">
          <cell r="B1" t="str">
            <v>PROCESO:</v>
          </cell>
        </row>
        <row r="8">
          <cell r="A8" t="str">
            <v>PROCESO: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03"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22" applyNumberFormats="0" applyBorderFormats="0" applyFontFormats="0" applyPatternFormats="0" applyAlignmentFormats="0" applyWidthHeightFormats="1" dataCaption="Valores" updatedVersion="6" minRefreshableVersion="3" useAutoFormatting="1" rowGrandTotals="0" colGrandTotals="0"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4">
      <pivotArea type="all" dataOnly="0" outline="0" fieldPosition="0"/>
    </format>
    <format dxfId="13">
      <pivotArea field="0" type="button" dataOnly="0" labelOnly="1" outline="0" fieldPosition="0"/>
    </format>
    <format dxfId="12">
      <pivotArea field="1" type="button" dataOnly="0" labelOnly="1" outline="0" fieldPosition="0"/>
    </format>
    <format dxfId="11">
      <pivotArea dataOnly="0" labelOnly="1" outline="0" fieldPosition="0">
        <references count="1">
          <reference field="0" count="0"/>
        </references>
      </pivotArea>
    </format>
    <format dxfId="10">
      <pivotArea dataOnly="0" labelOnly="1" outline="0" fieldPosition="0">
        <references count="2">
          <reference field="0" count="1" selected="0">
            <x v="0"/>
          </reference>
          <reference field="1" count="5">
            <x v="0"/>
            <x v="6"/>
            <x v="7"/>
            <x v="8"/>
            <x v="9"/>
          </reference>
        </references>
      </pivotArea>
    </format>
    <format dxfId="9">
      <pivotArea dataOnly="0" labelOnly="1" outline="0" fieldPosition="0">
        <references count="2">
          <reference field="0" count="1" selected="0">
            <x v="1"/>
          </reference>
          <reference field="1" count="5">
            <x v="1"/>
            <x v="2"/>
            <x v="3"/>
            <x v="4"/>
            <x v="5"/>
          </reference>
        </references>
      </pivotArea>
    </format>
    <format dxfId="8">
      <pivotArea type="all" dataOnly="0" outline="0" fieldPosition="0"/>
    </format>
    <format dxfId="7">
      <pivotArea field="0" type="button" dataOnly="0" labelOnly="1" outline="0" fieldPosition="0"/>
    </format>
    <format dxfId="6">
      <pivotArea field="1" type="button" dataOnly="0" labelOnly="1" outline="0" fieldPosition="0"/>
    </format>
    <format dxfId="5">
      <pivotArea dataOnly="0" labelOnly="1" outline="0" fieldPosition="0">
        <references count="1">
          <reference field="0" count="0"/>
        </references>
      </pivotArea>
    </format>
    <format dxfId="4">
      <pivotArea dataOnly="0" labelOnly="1" outline="0" fieldPosition="0">
        <references count="2">
          <reference field="0" count="1" selected="0">
            <x v="0"/>
          </reference>
          <reference field="1" count="5">
            <x v="10"/>
            <x v="11"/>
            <x v="12"/>
            <x v="13"/>
            <x v="14"/>
          </reference>
        </references>
      </pivotArea>
    </format>
    <format dxfId="3">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autoFilter ref="B209:C219" xr:uid="{00000000-0009-0000-0100-000001000000}"/>
  <tableColumns count="2">
    <tableColumn id="1" xr3:uid="{00000000-0010-0000-0000-000001000000}" name="Criterios" dataDxfId="2"/>
    <tableColumn id="2" xr3:uid="{00000000-0010-0000-0000-000002000000}" name="Subcriterios" dataDxfId="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45"/>
  <sheetViews>
    <sheetView zoomScale="110" zoomScaleNormal="110" workbookViewId="0">
      <selection activeCell="B41" sqref="B41:H41"/>
    </sheetView>
  </sheetViews>
  <sheetFormatPr baseColWidth="10" defaultColWidth="11.44140625" defaultRowHeight="14.4"/>
  <cols>
    <col min="1" max="1" width="2.88671875" style="39" customWidth="1"/>
    <col min="2" max="3" width="24.6640625" style="39" customWidth="1"/>
    <col min="4" max="4" width="16" style="39" customWidth="1"/>
    <col min="5" max="5" width="24.6640625" style="39" customWidth="1"/>
    <col min="6" max="6" width="27.6640625" style="39" customWidth="1"/>
    <col min="7" max="8" width="24.6640625" style="39" customWidth="1"/>
    <col min="9" max="16384" width="11.44140625" style="39"/>
  </cols>
  <sheetData>
    <row r="2" spans="2:8" ht="18">
      <c r="B2" s="193" t="s">
        <v>0</v>
      </c>
      <c r="C2" s="194"/>
      <c r="D2" s="194"/>
      <c r="E2" s="194"/>
      <c r="F2" s="194"/>
      <c r="G2" s="194"/>
      <c r="H2" s="195"/>
    </row>
    <row r="3" spans="2:8">
      <c r="B3" s="177"/>
      <c r="C3" s="178"/>
      <c r="D3" s="178"/>
      <c r="E3" s="178"/>
      <c r="F3" s="178"/>
      <c r="G3" s="178"/>
      <c r="H3" s="179"/>
    </row>
    <row r="4" spans="2:8" ht="63" customHeight="1">
      <c r="B4" s="223" t="s">
        <v>1</v>
      </c>
      <c r="C4" s="224"/>
      <c r="D4" s="224"/>
      <c r="E4" s="224"/>
      <c r="F4" s="224"/>
      <c r="G4" s="224"/>
      <c r="H4" s="225"/>
    </row>
    <row r="5" spans="2:8" ht="63" customHeight="1">
      <c r="B5" s="226"/>
      <c r="C5" s="227"/>
      <c r="D5" s="227"/>
      <c r="E5" s="227"/>
      <c r="F5" s="227"/>
      <c r="G5" s="227"/>
      <c r="H5" s="228"/>
    </row>
    <row r="6" spans="2:8">
      <c r="B6" s="196" t="s">
        <v>2</v>
      </c>
      <c r="C6" s="197"/>
      <c r="D6" s="197"/>
      <c r="E6" s="197"/>
      <c r="F6" s="197"/>
      <c r="G6" s="197"/>
      <c r="H6" s="198"/>
    </row>
    <row r="7" spans="2:8" ht="95.25" customHeight="1">
      <c r="B7" s="199" t="s">
        <v>3</v>
      </c>
      <c r="C7" s="200"/>
      <c r="D7" s="200"/>
      <c r="E7" s="200"/>
      <c r="F7" s="200"/>
      <c r="G7" s="200"/>
      <c r="H7" s="201"/>
    </row>
    <row r="8" spans="2:8">
      <c r="B8" s="180"/>
      <c r="C8" s="181"/>
      <c r="D8" s="181"/>
      <c r="E8" s="181"/>
      <c r="F8" s="181"/>
      <c r="G8" s="181"/>
      <c r="H8" s="182"/>
    </row>
    <row r="9" spans="2:8" ht="16.5" customHeight="1">
      <c r="B9" s="229" t="s">
        <v>4</v>
      </c>
      <c r="C9" s="230"/>
      <c r="D9" s="230"/>
      <c r="E9" s="230"/>
      <c r="F9" s="230"/>
      <c r="G9" s="230"/>
      <c r="H9" s="231"/>
    </row>
    <row r="10" spans="2:8" ht="44.25" customHeight="1">
      <c r="B10" s="232"/>
      <c r="C10" s="230"/>
      <c r="D10" s="230"/>
      <c r="E10" s="230"/>
      <c r="F10" s="230"/>
      <c r="G10" s="230"/>
      <c r="H10" s="231"/>
    </row>
    <row r="11" spans="2:8">
      <c r="B11" s="183"/>
      <c r="C11" s="184"/>
      <c r="D11" s="185"/>
      <c r="E11" s="186"/>
      <c r="F11" s="186"/>
      <c r="G11" s="186"/>
      <c r="H11" s="187"/>
    </row>
    <row r="12" spans="2:8">
      <c r="B12" s="183"/>
      <c r="C12" s="202" t="s">
        <v>5</v>
      </c>
      <c r="D12" s="203"/>
      <c r="E12" s="204" t="s">
        <v>6</v>
      </c>
      <c r="F12" s="205"/>
      <c r="G12" s="184"/>
      <c r="H12" s="187"/>
    </row>
    <row r="13" spans="2:8" ht="35.25" customHeight="1">
      <c r="B13" s="183"/>
      <c r="C13" s="206" t="s">
        <v>7</v>
      </c>
      <c r="D13" s="207"/>
      <c r="E13" s="208" t="s">
        <v>8</v>
      </c>
      <c r="F13" s="209"/>
      <c r="G13" s="184"/>
      <c r="H13" s="187"/>
    </row>
    <row r="14" spans="2:8" ht="17.25" customHeight="1">
      <c r="B14" s="183"/>
      <c r="C14" s="206" t="s">
        <v>9</v>
      </c>
      <c r="D14" s="207"/>
      <c r="E14" s="208" t="s">
        <v>10</v>
      </c>
      <c r="F14" s="209"/>
      <c r="G14" s="184"/>
      <c r="H14" s="187"/>
    </row>
    <row r="15" spans="2:8" ht="19.5" customHeight="1">
      <c r="B15" s="183"/>
      <c r="C15" s="206" t="s">
        <v>11</v>
      </c>
      <c r="D15" s="207"/>
      <c r="E15" s="208" t="s">
        <v>12</v>
      </c>
      <c r="F15" s="209"/>
      <c r="G15" s="184"/>
      <c r="H15" s="187"/>
    </row>
    <row r="16" spans="2:8" ht="69.75" customHeight="1">
      <c r="B16" s="183"/>
      <c r="C16" s="206" t="s">
        <v>13</v>
      </c>
      <c r="D16" s="207"/>
      <c r="E16" s="208" t="s">
        <v>14</v>
      </c>
      <c r="F16" s="209"/>
      <c r="G16" s="184"/>
      <c r="H16" s="187"/>
    </row>
    <row r="17" spans="2:8" ht="34.5" customHeight="1">
      <c r="B17" s="183"/>
      <c r="C17" s="210" t="s">
        <v>15</v>
      </c>
      <c r="D17" s="211"/>
      <c r="E17" s="212" t="s">
        <v>16</v>
      </c>
      <c r="F17" s="213"/>
      <c r="G17" s="184"/>
      <c r="H17" s="187"/>
    </row>
    <row r="18" spans="2:8" ht="27.75" customHeight="1">
      <c r="B18" s="183"/>
      <c r="C18" s="210" t="s">
        <v>17</v>
      </c>
      <c r="D18" s="211"/>
      <c r="E18" s="212" t="s">
        <v>18</v>
      </c>
      <c r="F18" s="213"/>
      <c r="G18" s="184"/>
      <c r="H18" s="187"/>
    </row>
    <row r="19" spans="2:8" ht="28.5" customHeight="1">
      <c r="B19" s="183"/>
      <c r="C19" s="210" t="s">
        <v>19</v>
      </c>
      <c r="D19" s="211"/>
      <c r="E19" s="212" t="s">
        <v>20</v>
      </c>
      <c r="F19" s="213"/>
      <c r="G19" s="184"/>
      <c r="H19" s="187"/>
    </row>
    <row r="20" spans="2:8" ht="72.75" customHeight="1">
      <c r="B20" s="183"/>
      <c r="C20" s="210" t="s">
        <v>21</v>
      </c>
      <c r="D20" s="211"/>
      <c r="E20" s="212" t="s">
        <v>22</v>
      </c>
      <c r="F20" s="213"/>
      <c r="G20" s="184"/>
      <c r="H20" s="187"/>
    </row>
    <row r="21" spans="2:8" ht="64.5" customHeight="1">
      <c r="B21" s="183"/>
      <c r="C21" s="210" t="s">
        <v>23</v>
      </c>
      <c r="D21" s="211"/>
      <c r="E21" s="212" t="s">
        <v>24</v>
      </c>
      <c r="F21" s="213"/>
      <c r="G21" s="184"/>
      <c r="H21" s="187"/>
    </row>
    <row r="22" spans="2:8" ht="71.25" customHeight="1">
      <c r="B22" s="183"/>
      <c r="C22" s="210" t="s">
        <v>25</v>
      </c>
      <c r="D22" s="211"/>
      <c r="E22" s="212" t="s">
        <v>26</v>
      </c>
      <c r="F22" s="213"/>
      <c r="G22" s="184"/>
      <c r="H22" s="187"/>
    </row>
    <row r="23" spans="2:8" ht="55.5" customHeight="1">
      <c r="B23" s="183"/>
      <c r="C23" s="214" t="s">
        <v>27</v>
      </c>
      <c r="D23" s="215"/>
      <c r="E23" s="212" t="s">
        <v>28</v>
      </c>
      <c r="F23" s="213"/>
      <c r="G23" s="184"/>
      <c r="H23" s="187"/>
    </row>
    <row r="24" spans="2:8" ht="42" customHeight="1">
      <c r="B24" s="183"/>
      <c r="C24" s="214" t="s">
        <v>29</v>
      </c>
      <c r="D24" s="215"/>
      <c r="E24" s="212" t="s">
        <v>30</v>
      </c>
      <c r="F24" s="213"/>
      <c r="G24" s="184"/>
      <c r="H24" s="187"/>
    </row>
    <row r="25" spans="2:8" ht="59.25" customHeight="1">
      <c r="B25" s="183"/>
      <c r="C25" s="214" t="s">
        <v>31</v>
      </c>
      <c r="D25" s="215"/>
      <c r="E25" s="212" t="s">
        <v>32</v>
      </c>
      <c r="F25" s="213"/>
      <c r="G25" s="184"/>
      <c r="H25" s="187"/>
    </row>
    <row r="26" spans="2:8" ht="23.25" customHeight="1">
      <c r="B26" s="183"/>
      <c r="C26" s="214" t="s">
        <v>33</v>
      </c>
      <c r="D26" s="215"/>
      <c r="E26" s="212" t="s">
        <v>34</v>
      </c>
      <c r="F26" s="213"/>
      <c r="G26" s="184"/>
      <c r="H26" s="187"/>
    </row>
    <row r="27" spans="2:8" ht="30.75" customHeight="1">
      <c r="B27" s="183"/>
      <c r="C27" s="214" t="s">
        <v>35</v>
      </c>
      <c r="D27" s="215"/>
      <c r="E27" s="212" t="s">
        <v>36</v>
      </c>
      <c r="F27" s="213"/>
      <c r="G27" s="184"/>
      <c r="H27" s="187"/>
    </row>
    <row r="28" spans="2:8" ht="35.25" customHeight="1">
      <c r="B28" s="183"/>
      <c r="C28" s="214" t="s">
        <v>37</v>
      </c>
      <c r="D28" s="215"/>
      <c r="E28" s="212" t="s">
        <v>38</v>
      </c>
      <c r="F28" s="213"/>
      <c r="G28" s="184"/>
      <c r="H28" s="187"/>
    </row>
    <row r="29" spans="2:8" ht="33" customHeight="1">
      <c r="B29" s="183"/>
      <c r="C29" s="214" t="s">
        <v>37</v>
      </c>
      <c r="D29" s="215"/>
      <c r="E29" s="212" t="s">
        <v>38</v>
      </c>
      <c r="F29" s="213"/>
      <c r="G29" s="184"/>
      <c r="H29" s="187"/>
    </row>
    <row r="30" spans="2:8" ht="30" customHeight="1">
      <c r="B30" s="183"/>
      <c r="C30" s="214" t="s">
        <v>39</v>
      </c>
      <c r="D30" s="215"/>
      <c r="E30" s="212" t="s">
        <v>40</v>
      </c>
      <c r="F30" s="213"/>
      <c r="G30" s="184"/>
      <c r="H30" s="187"/>
    </row>
    <row r="31" spans="2:8" ht="35.25" customHeight="1">
      <c r="B31" s="183"/>
      <c r="C31" s="214" t="s">
        <v>41</v>
      </c>
      <c r="D31" s="215"/>
      <c r="E31" s="212" t="s">
        <v>42</v>
      </c>
      <c r="F31" s="213"/>
      <c r="G31" s="184"/>
      <c r="H31" s="187"/>
    </row>
    <row r="32" spans="2:8" ht="31.5" customHeight="1">
      <c r="B32" s="183"/>
      <c r="C32" s="214" t="s">
        <v>43</v>
      </c>
      <c r="D32" s="215"/>
      <c r="E32" s="212" t="s">
        <v>44</v>
      </c>
      <c r="F32" s="213"/>
      <c r="G32" s="184"/>
      <c r="H32" s="187"/>
    </row>
    <row r="33" spans="2:8" ht="35.25" customHeight="1">
      <c r="B33" s="183"/>
      <c r="C33" s="214" t="s">
        <v>45</v>
      </c>
      <c r="D33" s="215"/>
      <c r="E33" s="212" t="s">
        <v>46</v>
      </c>
      <c r="F33" s="213"/>
      <c r="G33" s="184"/>
      <c r="H33" s="187"/>
    </row>
    <row r="34" spans="2:8" ht="59.25" customHeight="1">
      <c r="B34" s="183"/>
      <c r="C34" s="214" t="s">
        <v>47</v>
      </c>
      <c r="D34" s="215"/>
      <c r="E34" s="212" t="s">
        <v>48</v>
      </c>
      <c r="F34" s="213"/>
      <c r="G34" s="184"/>
      <c r="H34" s="187"/>
    </row>
    <row r="35" spans="2:8" ht="29.25" customHeight="1">
      <c r="B35" s="183"/>
      <c r="C35" s="214" t="s">
        <v>49</v>
      </c>
      <c r="D35" s="215"/>
      <c r="E35" s="212" t="s">
        <v>50</v>
      </c>
      <c r="F35" s="213"/>
      <c r="G35" s="184"/>
      <c r="H35" s="187"/>
    </row>
    <row r="36" spans="2:8" ht="82.5" customHeight="1">
      <c r="B36" s="183"/>
      <c r="C36" s="214" t="s">
        <v>51</v>
      </c>
      <c r="D36" s="215"/>
      <c r="E36" s="212" t="s">
        <v>52</v>
      </c>
      <c r="F36" s="213"/>
      <c r="G36" s="184"/>
      <c r="H36" s="187"/>
    </row>
    <row r="37" spans="2:8" ht="46.5" customHeight="1">
      <c r="B37" s="183"/>
      <c r="C37" s="214" t="s">
        <v>53</v>
      </c>
      <c r="D37" s="215"/>
      <c r="E37" s="212" t="s">
        <v>54</v>
      </c>
      <c r="F37" s="213"/>
      <c r="G37" s="184"/>
      <c r="H37" s="187"/>
    </row>
    <row r="38" spans="2:8" ht="6.75" customHeight="1">
      <c r="B38" s="183"/>
      <c r="C38" s="216"/>
      <c r="D38" s="217"/>
      <c r="E38" s="218"/>
      <c r="F38" s="219"/>
      <c r="G38" s="184"/>
      <c r="H38" s="187"/>
    </row>
    <row r="39" spans="2:8">
      <c r="B39" s="183"/>
      <c r="C39" s="188"/>
      <c r="D39" s="188"/>
      <c r="E39" s="189"/>
      <c r="F39" s="189"/>
      <c r="G39" s="184"/>
      <c r="H39" s="187"/>
    </row>
    <row r="40" spans="2:8" ht="21" customHeight="1">
      <c r="B40" s="220" t="s">
        <v>55</v>
      </c>
      <c r="C40" s="221"/>
      <c r="D40" s="221"/>
      <c r="E40" s="221"/>
      <c r="F40" s="221"/>
      <c r="G40" s="221"/>
      <c r="H40" s="222"/>
    </row>
    <row r="41" spans="2:8" ht="20.25" customHeight="1">
      <c r="B41" s="220" t="s">
        <v>56</v>
      </c>
      <c r="C41" s="221"/>
      <c r="D41" s="221"/>
      <c r="E41" s="221"/>
      <c r="F41" s="221"/>
      <c r="G41" s="221"/>
      <c r="H41" s="222"/>
    </row>
    <row r="42" spans="2:8" ht="20.25" customHeight="1">
      <c r="B42" s="220" t="s">
        <v>57</v>
      </c>
      <c r="C42" s="221"/>
      <c r="D42" s="221"/>
      <c r="E42" s="221"/>
      <c r="F42" s="221"/>
      <c r="G42" s="221"/>
      <c r="H42" s="222"/>
    </row>
    <row r="43" spans="2:8" ht="20.25" customHeight="1">
      <c r="B43" s="220" t="s">
        <v>58</v>
      </c>
      <c r="C43" s="221"/>
      <c r="D43" s="221"/>
      <c r="E43" s="221"/>
      <c r="F43" s="221"/>
      <c r="G43" s="221"/>
      <c r="H43" s="222"/>
    </row>
    <row r="44" spans="2:8">
      <c r="B44" s="220" t="s">
        <v>59</v>
      </c>
      <c r="C44" s="221"/>
      <c r="D44" s="221"/>
      <c r="E44" s="221"/>
      <c r="F44" s="221"/>
      <c r="G44" s="221"/>
      <c r="H44" s="222"/>
    </row>
    <row r="45" spans="2:8">
      <c r="B45" s="190"/>
      <c r="C45" s="191"/>
      <c r="D45" s="191"/>
      <c r="E45" s="191"/>
      <c r="F45" s="191"/>
      <c r="G45" s="191"/>
      <c r="H45" s="192"/>
    </row>
  </sheetData>
  <mergeCells count="64">
    <mergeCell ref="B41:H41"/>
    <mergeCell ref="B42:H42"/>
    <mergeCell ref="B43:H43"/>
    <mergeCell ref="B44:H44"/>
    <mergeCell ref="B4:H5"/>
    <mergeCell ref="B9:H10"/>
    <mergeCell ref="C37:D37"/>
    <mergeCell ref="E37:F37"/>
    <mergeCell ref="C38:D38"/>
    <mergeCell ref="E38:F38"/>
    <mergeCell ref="B40:H40"/>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B2:H2"/>
    <mergeCell ref="B6:H6"/>
    <mergeCell ref="B7:H7"/>
    <mergeCell ref="C12:D12"/>
    <mergeCell ref="E12:F12"/>
  </mergeCells>
  <pageMargins left="0.7" right="0.7" top="0.75" bottom="0.75" header="0.3" footer="0.3"/>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workbookViewId="0"/>
  </sheetViews>
  <sheetFormatPr baseColWidth="10" defaultColWidth="14.33203125" defaultRowHeight="13.8"/>
  <cols>
    <col min="1" max="2" width="14.33203125" style="3"/>
    <col min="3" max="3" width="17" style="3" customWidth="1"/>
    <col min="4" max="4" width="14.33203125" style="3"/>
    <col min="5" max="5" width="46" style="3" customWidth="1"/>
    <col min="6" max="16384" width="14.33203125" style="3"/>
  </cols>
  <sheetData>
    <row r="1" spans="2:6" ht="24" customHeight="1">
      <c r="B1" s="662" t="s">
        <v>347</v>
      </c>
      <c r="C1" s="663"/>
      <c r="D1" s="663"/>
      <c r="E1" s="663"/>
      <c r="F1" s="664"/>
    </row>
    <row r="2" spans="2:6" ht="15.6">
      <c r="B2" s="4"/>
      <c r="C2" s="4"/>
      <c r="D2" s="4"/>
      <c r="E2" s="4"/>
      <c r="F2" s="4"/>
    </row>
    <row r="3" spans="2:6" ht="15.6">
      <c r="B3" s="665" t="s">
        <v>348</v>
      </c>
      <c r="C3" s="666"/>
      <c r="D3" s="666"/>
      <c r="E3" s="5" t="s">
        <v>349</v>
      </c>
      <c r="F3" s="6" t="s">
        <v>350</v>
      </c>
    </row>
    <row r="4" spans="2:6" ht="31.2">
      <c r="B4" s="668" t="s">
        <v>351</v>
      </c>
      <c r="C4" s="671" t="s">
        <v>212</v>
      </c>
      <c r="D4" s="7" t="s">
        <v>253</v>
      </c>
      <c r="E4" s="8" t="s">
        <v>352</v>
      </c>
      <c r="F4" s="9">
        <v>0.25</v>
      </c>
    </row>
    <row r="5" spans="2:6" ht="46.8">
      <c r="B5" s="669"/>
      <c r="C5" s="672"/>
      <c r="D5" s="10" t="s">
        <v>229</v>
      </c>
      <c r="E5" s="11" t="s">
        <v>353</v>
      </c>
      <c r="F5" s="12">
        <v>0.15</v>
      </c>
    </row>
    <row r="6" spans="2:6" ht="46.8">
      <c r="B6" s="669"/>
      <c r="C6" s="672"/>
      <c r="D6" s="10" t="s">
        <v>354</v>
      </c>
      <c r="E6" s="11" t="s">
        <v>355</v>
      </c>
      <c r="F6" s="12">
        <v>0.1</v>
      </c>
    </row>
    <row r="7" spans="2:6" ht="62.4">
      <c r="B7" s="669"/>
      <c r="C7" s="672" t="s">
        <v>213</v>
      </c>
      <c r="D7" s="10" t="s">
        <v>356</v>
      </c>
      <c r="E7" s="11" t="s">
        <v>357</v>
      </c>
      <c r="F7" s="12">
        <v>0.25</v>
      </c>
    </row>
    <row r="8" spans="2:6" ht="31.2">
      <c r="B8" s="669"/>
      <c r="C8" s="672"/>
      <c r="D8" s="10" t="s">
        <v>230</v>
      </c>
      <c r="E8" s="11" t="s">
        <v>358</v>
      </c>
      <c r="F8" s="12">
        <v>0.15</v>
      </c>
    </row>
    <row r="9" spans="2:6" ht="46.8">
      <c r="B9" s="669" t="s">
        <v>359</v>
      </c>
      <c r="C9" s="672" t="s">
        <v>215</v>
      </c>
      <c r="D9" s="10" t="s">
        <v>231</v>
      </c>
      <c r="E9" s="11" t="s">
        <v>360</v>
      </c>
      <c r="F9" s="13" t="s">
        <v>361</v>
      </c>
    </row>
    <row r="10" spans="2:6" ht="46.8">
      <c r="B10" s="669"/>
      <c r="C10" s="672"/>
      <c r="D10" s="10" t="s">
        <v>362</v>
      </c>
      <c r="E10" s="11" t="s">
        <v>363</v>
      </c>
      <c r="F10" s="13" t="s">
        <v>361</v>
      </c>
    </row>
    <row r="11" spans="2:6" ht="46.8">
      <c r="B11" s="669"/>
      <c r="C11" s="672" t="s">
        <v>216</v>
      </c>
      <c r="D11" s="10" t="s">
        <v>232</v>
      </c>
      <c r="E11" s="11" t="s">
        <v>364</v>
      </c>
      <c r="F11" s="13" t="s">
        <v>361</v>
      </c>
    </row>
    <row r="12" spans="2:6" ht="46.8">
      <c r="B12" s="669"/>
      <c r="C12" s="672"/>
      <c r="D12" s="10" t="s">
        <v>365</v>
      </c>
      <c r="E12" s="11" t="s">
        <v>366</v>
      </c>
      <c r="F12" s="13" t="s">
        <v>361</v>
      </c>
    </row>
    <row r="13" spans="2:6" ht="31.2">
      <c r="B13" s="669"/>
      <c r="C13" s="672" t="s">
        <v>217</v>
      </c>
      <c r="D13" s="10" t="s">
        <v>233</v>
      </c>
      <c r="E13" s="11" t="s">
        <v>367</v>
      </c>
      <c r="F13" s="13" t="s">
        <v>361</v>
      </c>
    </row>
    <row r="14" spans="2:6" ht="15.6">
      <c r="B14" s="670"/>
      <c r="C14" s="673"/>
      <c r="D14" s="14" t="s">
        <v>368</v>
      </c>
      <c r="E14" s="15" t="s">
        <v>369</v>
      </c>
      <c r="F14" s="16" t="s">
        <v>361</v>
      </c>
    </row>
    <row r="15" spans="2:6" ht="49.5" customHeight="1">
      <c r="B15" s="667" t="s">
        <v>370</v>
      </c>
      <c r="C15" s="667"/>
      <c r="D15" s="667"/>
      <c r="E15" s="667"/>
      <c r="F15" s="667"/>
    </row>
    <row r="16" spans="2:6" ht="27" customHeight="1">
      <c r="B16" s="17"/>
    </row>
  </sheetData>
  <mergeCells count="10">
    <mergeCell ref="B1:F1"/>
    <mergeCell ref="B3:D3"/>
    <mergeCell ref="B15:F15"/>
    <mergeCell ref="B4:B8"/>
    <mergeCell ref="B9:B14"/>
    <mergeCell ref="C4:C6"/>
    <mergeCell ref="C7:C8"/>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ColWidth="11" defaultRowHeight="14.4"/>
  <sheetData>
    <row r="2" spans="2:5">
      <c r="B2" t="s">
        <v>371</v>
      </c>
      <c r="E2" t="s">
        <v>372</v>
      </c>
    </row>
    <row r="3" spans="2:5">
      <c r="B3" t="s">
        <v>373</v>
      </c>
      <c r="E3" t="s">
        <v>374</v>
      </c>
    </row>
    <row r="4" spans="2:5">
      <c r="B4" t="s">
        <v>375</v>
      </c>
      <c r="E4" t="s">
        <v>218</v>
      </c>
    </row>
    <row r="5" spans="2:5">
      <c r="B5" t="s">
        <v>235</v>
      </c>
    </row>
    <row r="8" spans="2:5">
      <c r="B8" t="s">
        <v>376</v>
      </c>
    </row>
    <row r="9" spans="2:5">
      <c r="B9" t="s">
        <v>377</v>
      </c>
    </row>
    <row r="10" spans="2:5">
      <c r="B10" t="s">
        <v>240</v>
      </c>
    </row>
    <row r="13" spans="2:5">
      <c r="B13" t="s">
        <v>378</v>
      </c>
    </row>
    <row r="14" spans="2:5">
      <c r="B14" t="s">
        <v>225</v>
      </c>
    </row>
    <row r="15" spans="2:5">
      <c r="B15" t="s">
        <v>379</v>
      </c>
    </row>
    <row r="16" spans="2:5">
      <c r="B16" t="s">
        <v>380</v>
      </c>
    </row>
    <row r="17" spans="2:2">
      <c r="B17" t="s">
        <v>381</v>
      </c>
    </row>
    <row r="18" spans="2:2">
      <c r="B18" t="s">
        <v>382</v>
      </c>
    </row>
    <row r="19" spans="2:2">
      <c r="B19" t="s">
        <v>383</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44140625" defaultRowHeight="13.8"/>
  <cols>
    <col min="1" max="1" width="32.88671875" style="1" customWidth="1"/>
    <col min="2" max="16384" width="11.44140625" style="1"/>
  </cols>
  <sheetData>
    <row r="3" spans="1:1">
      <c r="A3" s="2" t="s">
        <v>253</v>
      </c>
    </row>
    <row r="4" spans="1:1">
      <c r="A4" s="2" t="s">
        <v>229</v>
      </c>
    </row>
    <row r="5" spans="1:1">
      <c r="A5" s="2" t="s">
        <v>354</v>
      </c>
    </row>
    <row r="6" spans="1:1">
      <c r="A6" s="2" t="s">
        <v>356</v>
      </c>
    </row>
    <row r="7" spans="1:1">
      <c r="A7" s="2" t="s">
        <v>230</v>
      </c>
    </row>
    <row r="8" spans="1:1">
      <c r="A8" s="2" t="s">
        <v>231</v>
      </c>
    </row>
    <row r="9" spans="1:1">
      <c r="A9" s="2" t="s">
        <v>362</v>
      </c>
    </row>
    <row r="10" spans="1:1">
      <c r="A10" s="2" t="s">
        <v>232</v>
      </c>
    </row>
    <row r="11" spans="1:1">
      <c r="A11" s="2" t="s">
        <v>365</v>
      </c>
    </row>
    <row r="12" spans="1:1">
      <c r="A12" s="2" t="s">
        <v>384</v>
      </c>
    </row>
    <row r="13" spans="1:1">
      <c r="A13" s="2" t="s">
        <v>385</v>
      </c>
    </row>
    <row r="14" spans="1:1">
      <c r="A14" s="2" t="s">
        <v>386</v>
      </c>
    </row>
    <row r="16" spans="1:1">
      <c r="A16" s="2" t="s">
        <v>387</v>
      </c>
    </row>
    <row r="17" spans="1:1">
      <c r="A17" s="2" t="s">
        <v>371</v>
      </c>
    </row>
    <row r="18" spans="1:1">
      <c r="A18" s="2" t="s">
        <v>373</v>
      </c>
    </row>
    <row r="20" spans="1:1">
      <c r="A20" s="2" t="s">
        <v>377</v>
      </c>
    </row>
    <row r="21" spans="1:1">
      <c r="A21" s="2" t="s">
        <v>240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workbookViewId="0">
      <selection activeCell="H9" sqref="H9"/>
    </sheetView>
  </sheetViews>
  <sheetFormatPr baseColWidth="10" defaultColWidth="11.44140625" defaultRowHeight="13.8"/>
  <cols>
    <col min="1" max="1" width="29.44140625" style="105" customWidth="1"/>
    <col min="2" max="2" width="29.109375" style="105" customWidth="1"/>
    <col min="3" max="3" width="30.33203125" style="105" customWidth="1"/>
    <col min="4" max="4" width="31.88671875" style="105" customWidth="1"/>
    <col min="5" max="5" width="32.5546875" style="105" customWidth="1"/>
    <col min="6" max="6" width="32" style="105" customWidth="1"/>
    <col min="7" max="16384" width="11.44140625" style="105"/>
  </cols>
  <sheetData>
    <row r="1" spans="1:10" ht="15" customHeight="1">
      <c r="A1" s="243"/>
      <c r="B1" s="252" t="s">
        <v>60</v>
      </c>
      <c r="C1" s="252"/>
      <c r="D1" s="252"/>
      <c r="E1" s="153" t="s">
        <v>61</v>
      </c>
      <c r="F1" s="245"/>
      <c r="G1" s="108"/>
      <c r="J1" s="247"/>
    </row>
    <row r="2" spans="1:10" ht="15" customHeight="1">
      <c r="A2" s="244"/>
      <c r="B2" s="248"/>
      <c r="C2" s="248"/>
      <c r="D2" s="248"/>
      <c r="E2" s="154" t="s">
        <v>62</v>
      </c>
      <c r="F2" s="246"/>
      <c r="G2" s="108"/>
      <c r="J2" s="247"/>
    </row>
    <row r="3" spans="1:10" ht="15" customHeight="1">
      <c r="A3" s="244"/>
      <c r="B3" s="248" t="s">
        <v>63</v>
      </c>
      <c r="C3" s="248"/>
      <c r="D3" s="248"/>
      <c r="E3" s="154" t="s">
        <v>64</v>
      </c>
      <c r="F3" s="246"/>
      <c r="G3" s="108"/>
      <c r="J3" s="247"/>
    </row>
    <row r="4" spans="1:10" ht="15.75" customHeight="1">
      <c r="A4" s="244"/>
      <c r="B4" s="248"/>
      <c r="C4" s="248"/>
      <c r="D4" s="248"/>
      <c r="E4" s="154" t="s">
        <v>65</v>
      </c>
      <c r="F4" s="246"/>
      <c r="G4" s="108"/>
      <c r="J4" s="247"/>
    </row>
    <row r="5" spans="1:10" ht="15.75" customHeight="1">
      <c r="A5" s="233"/>
      <c r="B5" s="234"/>
      <c r="C5" s="234"/>
      <c r="D5" s="234"/>
      <c r="E5" s="234"/>
      <c r="F5" s="235"/>
      <c r="G5" s="108"/>
      <c r="J5" s="109"/>
    </row>
    <row r="6" spans="1:10" ht="15" customHeight="1">
      <c r="A6" s="249" t="s">
        <v>66</v>
      </c>
      <c r="B6" s="250"/>
      <c r="C6" s="250"/>
      <c r="D6" s="250"/>
      <c r="E6" s="250"/>
      <c r="F6" s="251"/>
    </row>
    <row r="7" spans="1:10" ht="15.75" customHeight="1">
      <c r="A7" s="249"/>
      <c r="B7" s="250"/>
      <c r="C7" s="250"/>
      <c r="D7" s="250"/>
      <c r="E7" s="250"/>
      <c r="F7" s="251"/>
    </row>
    <row r="8" spans="1:10" ht="27" customHeight="1">
      <c r="A8" s="236" t="s">
        <v>67</v>
      </c>
      <c r="B8" s="237"/>
      <c r="C8" s="237"/>
      <c r="D8" s="237"/>
      <c r="E8" s="237"/>
      <c r="F8" s="238"/>
    </row>
    <row r="9" spans="1:10" ht="77.25" customHeight="1">
      <c r="A9" s="239" t="s">
        <v>68</v>
      </c>
      <c r="B9" s="240"/>
      <c r="C9" s="240"/>
      <c r="D9" s="240"/>
      <c r="E9" s="240"/>
      <c r="F9" s="241"/>
    </row>
    <row r="10" spans="1:10" ht="18.75" customHeight="1">
      <c r="A10" s="242"/>
      <c r="B10" s="242"/>
      <c r="C10" s="242"/>
      <c r="D10" s="242"/>
      <c r="E10" s="242"/>
      <c r="F10" s="242"/>
    </row>
    <row r="11" spans="1:10" ht="22.5" customHeight="1">
      <c r="A11" s="155" t="s">
        <v>69</v>
      </c>
      <c r="B11" s="156" t="s">
        <v>70</v>
      </c>
      <c r="C11" s="156" t="s">
        <v>71</v>
      </c>
      <c r="D11" s="156" t="s">
        <v>70</v>
      </c>
      <c r="E11" s="156" t="s">
        <v>72</v>
      </c>
      <c r="F11" s="157" t="s">
        <v>70</v>
      </c>
    </row>
    <row r="12" spans="1:10" ht="75" customHeight="1">
      <c r="A12" s="158" t="s">
        <v>73</v>
      </c>
      <c r="B12" s="118" t="s">
        <v>74</v>
      </c>
      <c r="C12" s="159" t="s">
        <v>75</v>
      </c>
      <c r="D12" s="122" t="s">
        <v>76</v>
      </c>
      <c r="E12" s="159" t="s">
        <v>77</v>
      </c>
      <c r="F12" s="123" t="s">
        <v>78</v>
      </c>
    </row>
    <row r="13" spans="1:10" ht="60" customHeight="1">
      <c r="A13" s="160" t="s">
        <v>79</v>
      </c>
      <c r="B13" s="119" t="s">
        <v>80</v>
      </c>
      <c r="C13" s="161" t="s">
        <v>75</v>
      </c>
      <c r="D13" s="122" t="s">
        <v>81</v>
      </c>
      <c r="E13" s="161" t="s">
        <v>82</v>
      </c>
      <c r="F13" s="123" t="s">
        <v>83</v>
      </c>
    </row>
    <row r="14" spans="1:10" ht="82.5" customHeight="1">
      <c r="A14" s="160" t="s">
        <v>79</v>
      </c>
      <c r="B14" s="106" t="s">
        <v>84</v>
      </c>
      <c r="C14" s="161" t="s">
        <v>85</v>
      </c>
      <c r="D14" s="122" t="s">
        <v>86</v>
      </c>
      <c r="E14" s="161" t="s">
        <v>87</v>
      </c>
      <c r="F14" s="162" t="s">
        <v>88</v>
      </c>
    </row>
    <row r="15" spans="1:10" ht="73.5" customHeight="1">
      <c r="A15" s="160" t="s">
        <v>89</v>
      </c>
      <c r="B15" s="106" t="s">
        <v>90</v>
      </c>
      <c r="C15" s="161" t="s">
        <v>91</v>
      </c>
      <c r="D15" s="122" t="s">
        <v>92</v>
      </c>
      <c r="E15" s="161" t="s">
        <v>93</v>
      </c>
      <c r="F15" s="162" t="s">
        <v>94</v>
      </c>
    </row>
    <row r="16" spans="1:10" ht="59.25" customHeight="1">
      <c r="A16" s="160" t="s">
        <v>79</v>
      </c>
      <c r="B16" s="120" t="s">
        <v>95</v>
      </c>
      <c r="C16" s="161" t="s">
        <v>96</v>
      </c>
      <c r="D16" s="122" t="s">
        <v>97</v>
      </c>
      <c r="E16" s="161"/>
      <c r="F16" s="162"/>
    </row>
    <row r="17" spans="1:6" ht="69.75" customHeight="1">
      <c r="A17" s="160" t="s">
        <v>98</v>
      </c>
      <c r="B17" s="121" t="s">
        <v>99</v>
      </c>
      <c r="C17" s="161" t="s">
        <v>100</v>
      </c>
      <c r="D17" s="119" t="s">
        <v>101</v>
      </c>
      <c r="E17" s="161"/>
      <c r="F17" s="162"/>
    </row>
    <row r="18" spans="1:6" ht="66.75" customHeight="1">
      <c r="A18" s="160" t="s">
        <v>98</v>
      </c>
      <c r="B18" s="119" t="s">
        <v>102</v>
      </c>
      <c r="C18" s="161" t="s">
        <v>103</v>
      </c>
      <c r="D18" s="119" t="s">
        <v>104</v>
      </c>
      <c r="E18" s="161"/>
      <c r="F18" s="162"/>
    </row>
    <row r="19" spans="1:6" ht="73.5" customHeight="1">
      <c r="A19" s="160" t="s">
        <v>105</v>
      </c>
      <c r="B19" s="119" t="s">
        <v>106</v>
      </c>
      <c r="C19" s="161"/>
      <c r="D19" s="119"/>
      <c r="E19" s="161"/>
      <c r="F19" s="162"/>
    </row>
    <row r="20" spans="1:6" ht="65.25" customHeight="1">
      <c r="A20" s="163"/>
      <c r="B20" s="125"/>
      <c r="C20" s="164"/>
      <c r="D20" s="165"/>
      <c r="E20" s="164"/>
      <c r="F20" s="130"/>
    </row>
    <row r="21" spans="1:6" ht="66.75" customHeight="1">
      <c r="A21" s="163"/>
      <c r="B21" s="125"/>
      <c r="C21" s="164"/>
      <c r="D21" s="165"/>
      <c r="E21" s="164"/>
      <c r="F21" s="130"/>
    </row>
    <row r="22" spans="1:6" ht="69" customHeight="1">
      <c r="A22" s="163"/>
      <c r="B22" s="125"/>
      <c r="C22" s="164"/>
      <c r="D22" s="165"/>
      <c r="E22" s="164"/>
      <c r="F22" s="130"/>
    </row>
    <row r="23" spans="1:6" ht="61.5" customHeight="1">
      <c r="A23" s="163"/>
      <c r="B23" s="125"/>
      <c r="C23" s="164"/>
      <c r="D23" s="165"/>
      <c r="E23" s="164"/>
      <c r="F23" s="130"/>
    </row>
    <row r="24" spans="1:6" ht="57.75" customHeight="1">
      <c r="A24" s="163"/>
      <c r="B24" s="125"/>
      <c r="C24" s="164"/>
      <c r="D24" s="165"/>
      <c r="E24" s="164"/>
      <c r="F24" s="130"/>
    </row>
    <row r="25" spans="1:6" ht="62.25" customHeight="1">
      <c r="A25" s="163"/>
      <c r="B25" s="125"/>
      <c r="C25" s="164"/>
      <c r="D25" s="165"/>
      <c r="E25" s="164"/>
      <c r="F25" s="130"/>
    </row>
    <row r="26" spans="1:6" ht="56.25" customHeight="1">
      <c r="A26" s="166"/>
      <c r="B26" s="167"/>
      <c r="C26" s="168"/>
      <c r="D26" s="169"/>
      <c r="E26" s="168"/>
      <c r="F26" s="170"/>
    </row>
    <row r="27" spans="1:6" ht="65.25" customHeight="1">
      <c r="A27" s="171"/>
      <c r="B27" s="131"/>
      <c r="C27" s="171"/>
      <c r="D27" s="172"/>
      <c r="E27" s="171"/>
      <c r="F27" s="172"/>
    </row>
    <row r="28" spans="1:6" ht="62.25" customHeight="1">
      <c r="A28" s="171"/>
      <c r="B28" s="131"/>
      <c r="C28" s="171"/>
      <c r="D28" s="172"/>
      <c r="E28" s="171"/>
      <c r="F28" s="172"/>
    </row>
    <row r="29" spans="1:6" ht="63" customHeight="1">
      <c r="A29" s="171"/>
      <c r="B29" s="131"/>
      <c r="C29" s="171"/>
      <c r="D29" s="172"/>
      <c r="E29" s="171"/>
      <c r="F29" s="131"/>
    </row>
    <row r="30" spans="1:6" ht="51.75" customHeight="1">
      <c r="A30" s="171"/>
      <c r="B30" s="131"/>
      <c r="C30" s="171"/>
      <c r="D30" s="172"/>
      <c r="E30" s="171"/>
      <c r="F30" s="131"/>
    </row>
    <row r="31" spans="1:6" ht="52.5" customHeight="1">
      <c r="A31" s="171"/>
      <c r="B31" s="172"/>
      <c r="C31" s="171"/>
      <c r="D31" s="172"/>
      <c r="E31" s="171"/>
      <c r="F31" s="172"/>
    </row>
    <row r="32" spans="1:6" ht="63.75" customHeight="1">
      <c r="A32" s="171"/>
      <c r="B32" s="172"/>
      <c r="C32" s="171"/>
      <c r="D32" s="172"/>
      <c r="E32" s="171"/>
      <c r="F32" s="172"/>
    </row>
    <row r="33" spans="1:6" ht="66" customHeight="1">
      <c r="A33" s="171"/>
      <c r="B33" s="173"/>
      <c r="C33" s="171"/>
      <c r="D33" s="174"/>
      <c r="E33" s="171"/>
      <c r="F33" s="173"/>
    </row>
    <row r="34" spans="1:6" ht="55.5" customHeight="1">
      <c r="A34" s="171"/>
      <c r="B34" s="173"/>
      <c r="C34" s="171"/>
      <c r="D34" s="174"/>
      <c r="E34" s="171"/>
      <c r="F34" s="175"/>
    </row>
    <row r="35" spans="1:6" ht="51.75" customHeight="1">
      <c r="A35" s="171"/>
      <c r="B35" s="175"/>
      <c r="C35" s="171"/>
      <c r="D35" s="176"/>
      <c r="E35" s="171"/>
      <c r="F35" s="175"/>
    </row>
    <row r="36" spans="1:6" ht="55.5" customHeight="1">
      <c r="A36" s="171"/>
      <c r="B36" s="175"/>
      <c r="C36" s="171"/>
      <c r="D36" s="175"/>
      <c r="E36" s="171"/>
      <c r="F36" s="175"/>
    </row>
    <row r="37" spans="1:6" ht="55.5" customHeight="1">
      <c r="A37" s="171"/>
      <c r="B37" s="175"/>
      <c r="C37" s="171"/>
      <c r="D37" s="175"/>
      <c r="E37" s="171"/>
      <c r="F37" s="175"/>
    </row>
    <row r="38" spans="1:6" ht="54.75" customHeight="1">
      <c r="A38" s="171"/>
      <c r="B38" s="175"/>
      <c r="C38" s="171"/>
      <c r="D38" s="175"/>
      <c r="E38" s="171"/>
      <c r="F38" s="175"/>
    </row>
    <row r="39" spans="1:6" ht="56.25" customHeight="1">
      <c r="A39" s="171"/>
      <c r="B39" s="175"/>
      <c r="C39" s="171"/>
      <c r="D39" s="175"/>
      <c r="E39" s="171"/>
      <c r="F39" s="175"/>
    </row>
    <row r="40" spans="1:6" ht="54.75" customHeight="1">
      <c r="A40" s="171"/>
      <c r="B40" s="173"/>
      <c r="C40" s="171"/>
      <c r="D40" s="174"/>
      <c r="E40" s="171"/>
      <c r="F40" s="173"/>
    </row>
    <row r="41" spans="1:6" ht="55.5" customHeight="1">
      <c r="A41" s="171"/>
      <c r="B41" s="173"/>
      <c r="C41" s="171"/>
      <c r="D41" s="174"/>
      <c r="E41" s="171"/>
      <c r="F41" s="175"/>
    </row>
    <row r="42" spans="1:6" ht="54.75" customHeight="1">
      <c r="A42" s="171"/>
      <c r="B42" s="175"/>
      <c r="C42" s="171"/>
      <c r="D42" s="176"/>
      <c r="E42" s="171"/>
      <c r="F42" s="175"/>
    </row>
    <row r="43" spans="1:6" ht="55.5" customHeight="1">
      <c r="A43" s="171"/>
      <c r="B43" s="175"/>
      <c r="C43" s="171"/>
      <c r="D43" s="175"/>
      <c r="E43" s="171"/>
      <c r="F43" s="175"/>
    </row>
    <row r="44" spans="1:6" ht="56.25" customHeight="1">
      <c r="A44" s="171"/>
      <c r="B44" s="175"/>
      <c r="C44" s="171"/>
      <c r="D44" s="175"/>
      <c r="E44" s="171"/>
      <c r="F44" s="175"/>
    </row>
    <row r="45" spans="1:6" ht="59.25" customHeight="1">
      <c r="A45" s="171"/>
      <c r="B45" s="175"/>
      <c r="C45" s="171"/>
      <c r="D45" s="175"/>
      <c r="E45" s="171"/>
      <c r="F45" s="175"/>
    </row>
    <row r="46" spans="1:6" ht="55.5" customHeight="1">
      <c r="A46" s="171"/>
      <c r="B46" s="175"/>
      <c r="C46" s="171"/>
      <c r="D46" s="175"/>
      <c r="E46" s="171"/>
      <c r="F46" s="175"/>
    </row>
    <row r="47" spans="1:6" ht="55.5" customHeight="1">
      <c r="A47" s="171"/>
      <c r="B47" s="173"/>
      <c r="C47" s="171"/>
      <c r="D47" s="174"/>
      <c r="E47" s="171"/>
      <c r="F47" s="173"/>
    </row>
    <row r="48" spans="1:6" ht="56.25" customHeight="1">
      <c r="A48" s="171"/>
      <c r="B48" s="173"/>
      <c r="C48" s="171"/>
      <c r="D48" s="174"/>
      <c r="E48" s="171"/>
      <c r="F48" s="175"/>
    </row>
    <row r="49" spans="1:6" ht="54" customHeight="1">
      <c r="A49" s="171"/>
      <c r="B49" s="175"/>
      <c r="C49" s="171"/>
      <c r="D49" s="176"/>
      <c r="E49" s="171"/>
      <c r="F49" s="175"/>
    </row>
    <row r="50" spans="1:6" ht="56.25" customHeight="1">
      <c r="A50" s="171"/>
      <c r="B50" s="175"/>
      <c r="C50" s="171"/>
      <c r="D50" s="175"/>
      <c r="E50" s="171"/>
      <c r="F50" s="175"/>
    </row>
    <row r="51" spans="1:6" ht="59.25" customHeight="1">
      <c r="A51" s="171"/>
      <c r="B51" s="175"/>
      <c r="C51" s="171"/>
      <c r="D51" s="175"/>
      <c r="E51" s="171"/>
      <c r="F51" s="175"/>
    </row>
    <row r="52" spans="1:6" ht="54.75" customHeight="1">
      <c r="A52" s="171"/>
      <c r="B52" s="175"/>
      <c r="C52" s="171"/>
      <c r="D52" s="175"/>
      <c r="E52" s="171"/>
      <c r="F52" s="175"/>
    </row>
    <row r="53" spans="1:6" ht="55.5" customHeight="1">
      <c r="A53" s="171"/>
      <c r="B53" s="175"/>
      <c r="C53" s="171"/>
      <c r="D53" s="175"/>
      <c r="E53" s="171"/>
      <c r="F53" s="175"/>
    </row>
  </sheetData>
  <mergeCells count="10">
    <mergeCell ref="J1:J4"/>
    <mergeCell ref="B3:D4"/>
    <mergeCell ref="A6:F7"/>
    <mergeCell ref="B1:D2"/>
    <mergeCell ref="A5:F5"/>
    <mergeCell ref="A8:F8"/>
    <mergeCell ref="A9:F9"/>
    <mergeCell ref="A10:F10"/>
    <mergeCell ref="A1:A4"/>
    <mergeCell ref="F1:F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2"/>
  <sheetViews>
    <sheetView workbookViewId="0">
      <selection activeCell="X6" sqref="X6"/>
    </sheetView>
  </sheetViews>
  <sheetFormatPr baseColWidth="10" defaultColWidth="11.44140625" defaultRowHeight="14.4"/>
  <cols>
    <col min="1" max="1" width="5.109375" style="111" customWidth="1"/>
    <col min="2" max="2" width="40.44140625" style="112" customWidth="1"/>
    <col min="3" max="17" width="6.44140625" style="112" customWidth="1"/>
    <col min="18" max="18" width="8.109375" style="112" customWidth="1"/>
    <col min="19" max="19" width="13" style="113" customWidth="1"/>
    <col min="20" max="20" width="19.6640625" customWidth="1"/>
    <col min="21" max="23" width="11.44140625" hidden="1" customWidth="1"/>
  </cols>
  <sheetData>
    <row r="1" spans="1:24" ht="30.75" customHeight="1">
      <c r="A1" s="677"/>
      <c r="B1" s="677"/>
      <c r="C1" s="248" t="s">
        <v>388</v>
      </c>
      <c r="D1" s="248"/>
      <c r="E1" s="248"/>
      <c r="F1" s="248"/>
      <c r="G1" s="248"/>
      <c r="H1" s="248"/>
      <c r="I1" s="248"/>
      <c r="J1" s="248"/>
      <c r="K1" s="248"/>
      <c r="L1" s="248"/>
      <c r="M1" s="248"/>
      <c r="N1" s="248"/>
      <c r="O1" s="248"/>
      <c r="P1" s="248"/>
      <c r="Q1" s="248"/>
      <c r="R1" s="248"/>
      <c r="S1" s="674"/>
      <c r="T1" s="253" t="s">
        <v>61</v>
      </c>
      <c r="U1" s="253"/>
      <c r="V1" s="253"/>
      <c r="W1" s="254"/>
    </row>
    <row r="2" spans="1:24" ht="25.5" customHeight="1">
      <c r="A2" s="677"/>
      <c r="B2" s="677"/>
      <c r="C2" s="248"/>
      <c r="D2" s="248"/>
      <c r="E2" s="248"/>
      <c r="F2" s="248"/>
      <c r="G2" s="248"/>
      <c r="H2" s="248"/>
      <c r="I2" s="248"/>
      <c r="J2" s="248"/>
      <c r="K2" s="248"/>
      <c r="L2" s="248"/>
      <c r="M2" s="248"/>
      <c r="N2" s="248"/>
      <c r="O2" s="248"/>
      <c r="P2" s="248"/>
      <c r="Q2" s="248"/>
      <c r="R2" s="248"/>
      <c r="S2" s="675"/>
      <c r="T2" s="255" t="s">
        <v>62</v>
      </c>
      <c r="U2" s="255"/>
      <c r="V2" s="255"/>
      <c r="W2" s="256"/>
    </row>
    <row r="3" spans="1:24" ht="15" customHeight="1">
      <c r="A3" s="677"/>
      <c r="B3" s="677"/>
      <c r="C3" s="248" t="s">
        <v>107</v>
      </c>
      <c r="D3" s="248"/>
      <c r="E3" s="248"/>
      <c r="F3" s="248"/>
      <c r="G3" s="248"/>
      <c r="H3" s="248"/>
      <c r="I3" s="248"/>
      <c r="J3" s="248"/>
      <c r="K3" s="248"/>
      <c r="L3" s="248"/>
      <c r="M3" s="248"/>
      <c r="N3" s="248"/>
      <c r="O3" s="248"/>
      <c r="P3" s="248"/>
      <c r="Q3" s="248"/>
      <c r="R3" s="248"/>
      <c r="S3" s="675"/>
      <c r="T3" s="255" t="s">
        <v>108</v>
      </c>
      <c r="U3" s="255"/>
      <c r="V3" s="255"/>
      <c r="W3" s="256"/>
    </row>
    <row r="4" spans="1:24" ht="15.75" customHeight="1">
      <c r="A4" s="677"/>
      <c r="B4" s="677"/>
      <c r="C4" s="248"/>
      <c r="D4" s="248"/>
      <c r="E4" s="248"/>
      <c r="F4" s="248"/>
      <c r="G4" s="248"/>
      <c r="H4" s="248"/>
      <c r="I4" s="248"/>
      <c r="J4" s="248"/>
      <c r="K4" s="248"/>
      <c r="L4" s="248"/>
      <c r="M4" s="248"/>
      <c r="N4" s="248"/>
      <c r="O4" s="248"/>
      <c r="P4" s="248"/>
      <c r="Q4" s="248"/>
      <c r="R4" s="248"/>
      <c r="S4" s="676"/>
      <c r="T4" s="255" t="s">
        <v>65</v>
      </c>
      <c r="U4" s="255"/>
      <c r="V4" s="255"/>
      <c r="W4" s="256"/>
    </row>
    <row r="5" spans="1:24" ht="15.75" customHeight="1">
      <c r="A5" s="257"/>
      <c r="B5" s="257"/>
      <c r="C5" s="257"/>
      <c r="D5" s="257"/>
      <c r="E5" s="257"/>
      <c r="F5" s="257"/>
      <c r="G5" s="257"/>
      <c r="H5" s="257"/>
      <c r="I5" s="257"/>
      <c r="J5" s="257"/>
      <c r="K5" s="257"/>
      <c r="L5" s="257"/>
      <c r="M5" s="257"/>
      <c r="N5" s="257"/>
      <c r="O5" s="257"/>
      <c r="P5" s="257"/>
      <c r="Q5" s="257"/>
      <c r="R5" s="257"/>
      <c r="S5" s="257"/>
      <c r="T5" s="258"/>
      <c r="U5" s="131"/>
      <c r="V5" s="131"/>
      <c r="W5" s="132"/>
    </row>
    <row r="6" spans="1:24" s="105" customFormat="1" ht="27" customHeight="1">
      <c r="A6" s="259" t="str">
        <f>+Contexto!A8</f>
        <v>PROCESO: GESTIÓN DE LA GOBERNABILIDAD, CONVIVENCIA Y SEGURIDAD CIUDADANA</v>
      </c>
      <c r="B6" s="259"/>
      <c r="C6" s="259"/>
      <c r="D6" s="259"/>
      <c r="E6" s="259"/>
      <c r="F6" s="259"/>
      <c r="G6" s="259"/>
      <c r="H6" s="259"/>
      <c r="I6" s="259"/>
      <c r="J6" s="259"/>
      <c r="K6" s="259"/>
      <c r="L6" s="259"/>
      <c r="M6" s="259"/>
      <c r="N6" s="259"/>
      <c r="O6" s="259"/>
      <c r="P6" s="259"/>
      <c r="Q6" s="259"/>
      <c r="R6" s="259"/>
      <c r="S6" s="259"/>
      <c r="T6" s="259"/>
      <c r="W6" s="133"/>
    </row>
    <row r="7" spans="1:24" s="105" customFormat="1" ht="81" customHeight="1">
      <c r="A7" s="260" t="str">
        <f>+Contexto!A9</f>
        <v xml:space="preserve">OBJETIVO: FORMULAR, IMPLEMENTAR, ADOPTAR Y HACER SEGUIMIENTO A POLÍTICAS PÚBLICAS, PLANES, PROGRAMAS Y PROYECTOS TERRITORIALES DE SEGURIDAD, JUSTICIA Y ORDEN PÚBLICO, DERECHOS HUMANOS Y CONVIVENCIA PACÍFICA; A TRAVÉS DE ESTRATEGIAS DE PREVENCIÓN, ATENCIÓN, PROMOCIÓN Y PROTECCIÓN, ENCAMINADOS A FORTALECER LA GOBERNABILIDAD DEMOCRÁTICA Y LA RESOLUCIÓN PACÍFICA DE CONFLICTOS EN EL MUNICIPIO.
</v>
      </c>
      <c r="B7" s="260"/>
      <c r="C7" s="260"/>
      <c r="D7" s="260"/>
      <c r="E7" s="260"/>
      <c r="F7" s="260"/>
      <c r="G7" s="260"/>
      <c r="H7" s="260"/>
      <c r="I7" s="260"/>
      <c r="J7" s="260"/>
      <c r="K7" s="260"/>
      <c r="L7" s="260"/>
      <c r="M7" s="260"/>
      <c r="N7" s="260"/>
      <c r="O7" s="260"/>
      <c r="P7" s="260"/>
      <c r="Q7" s="260"/>
      <c r="R7" s="260"/>
      <c r="S7" s="260"/>
      <c r="T7" s="260"/>
      <c r="U7" s="134"/>
      <c r="V7" s="134"/>
      <c r="W7" s="135"/>
    </row>
    <row r="8" spans="1:24" s="105" customFormat="1" ht="26.25" customHeight="1">
      <c r="A8" s="114"/>
      <c r="B8" s="114"/>
      <c r="C8" s="114"/>
      <c r="D8" s="114"/>
      <c r="E8" s="114"/>
      <c r="F8" s="114"/>
      <c r="G8" s="114"/>
      <c r="H8" s="114"/>
      <c r="I8" s="114"/>
      <c r="J8" s="114"/>
      <c r="K8" s="114"/>
      <c r="L8" s="114"/>
      <c r="M8" s="114"/>
      <c r="N8" s="114"/>
      <c r="O8" s="114"/>
      <c r="P8" s="114"/>
      <c r="Q8" s="114"/>
      <c r="R8" s="114"/>
      <c r="S8" s="114"/>
      <c r="T8" s="136"/>
      <c r="X8" s="137"/>
    </row>
    <row r="9" spans="1:24" s="105" customFormat="1" ht="39.75" customHeight="1">
      <c r="A9" s="261"/>
      <c r="B9" s="261"/>
      <c r="C9" s="261" t="b">
        <v>0</v>
      </c>
      <c r="D9" s="261"/>
      <c r="E9" s="261"/>
      <c r="F9" s="261"/>
      <c r="G9" s="261"/>
      <c r="H9" s="261"/>
      <c r="I9" s="261"/>
      <c r="J9" s="261"/>
      <c r="K9" s="261"/>
      <c r="L9" s="261"/>
      <c r="M9" s="261"/>
      <c r="N9" s="261"/>
      <c r="O9" s="261"/>
      <c r="P9" s="261"/>
      <c r="Q9" s="261"/>
      <c r="R9" s="261"/>
      <c r="S9" s="261"/>
      <c r="T9" s="262"/>
    </row>
    <row r="10" spans="1:24" s="110" customFormat="1" ht="32.25" customHeight="1">
      <c r="A10" s="115" t="s">
        <v>109</v>
      </c>
      <c r="B10" s="116" t="s">
        <v>110</v>
      </c>
      <c r="C10" s="116" t="s">
        <v>111</v>
      </c>
      <c r="D10" s="116" t="s">
        <v>112</v>
      </c>
      <c r="E10" s="116" t="s">
        <v>113</v>
      </c>
      <c r="F10" s="116" t="s">
        <v>114</v>
      </c>
      <c r="G10" s="116" t="s">
        <v>115</v>
      </c>
      <c r="H10" s="116" t="s">
        <v>116</v>
      </c>
      <c r="I10" s="116" t="s">
        <v>117</v>
      </c>
      <c r="J10" s="116" t="s">
        <v>118</v>
      </c>
      <c r="K10" s="116" t="s">
        <v>119</v>
      </c>
      <c r="L10" s="116" t="s">
        <v>120</v>
      </c>
      <c r="M10" s="116" t="s">
        <v>121</v>
      </c>
      <c r="N10" s="116" t="s">
        <v>122</v>
      </c>
      <c r="O10" s="116" t="s">
        <v>123</v>
      </c>
      <c r="P10" s="116" t="s">
        <v>124</v>
      </c>
      <c r="Q10" s="116" t="s">
        <v>125</v>
      </c>
      <c r="R10" s="138" t="s">
        <v>126</v>
      </c>
      <c r="S10" s="139" t="s">
        <v>127</v>
      </c>
      <c r="T10" s="140" t="s">
        <v>128</v>
      </c>
    </row>
    <row r="11" spans="1:24" ht="39.75" customHeight="1">
      <c r="A11" s="117">
        <v>1</v>
      </c>
      <c r="B11" s="118" t="s">
        <v>74</v>
      </c>
      <c r="C11" s="117">
        <v>4</v>
      </c>
      <c r="D11" s="117">
        <v>3</v>
      </c>
      <c r="E11" s="117">
        <v>3</v>
      </c>
      <c r="F11" s="117">
        <v>4</v>
      </c>
      <c r="G11" s="117">
        <v>3</v>
      </c>
      <c r="H11" s="117">
        <v>4</v>
      </c>
      <c r="I11" s="117"/>
      <c r="J11" s="117"/>
      <c r="K11" s="117"/>
      <c r="L11" s="117"/>
      <c r="M11" s="117"/>
      <c r="N11" s="117"/>
      <c r="O11" s="117"/>
      <c r="P11" s="117"/>
      <c r="Q11" s="117"/>
      <c r="R11" s="141">
        <f t="shared" ref="R11:R29" si="0">SUM(C11:Q11)</f>
        <v>21</v>
      </c>
      <c r="S11" s="142">
        <f t="shared" ref="S11:S29" si="1">IF(ISERROR(AVERAGE(C11:Q11)),0,AVERAGE(C11:Q11))</f>
        <v>3.5</v>
      </c>
      <c r="T11" s="143"/>
    </row>
    <row r="12" spans="1:24" ht="45.75" customHeight="1">
      <c r="A12" s="117">
        <v>2</v>
      </c>
      <c r="B12" s="119" t="s">
        <v>80</v>
      </c>
      <c r="C12" s="117">
        <v>2</v>
      </c>
      <c r="D12" s="117">
        <v>2</v>
      </c>
      <c r="E12" s="117">
        <v>2</v>
      </c>
      <c r="F12" s="117">
        <v>1</v>
      </c>
      <c r="G12" s="117">
        <v>1</v>
      </c>
      <c r="H12" s="117">
        <v>1</v>
      </c>
      <c r="I12" s="117"/>
      <c r="J12" s="117"/>
      <c r="K12" s="117"/>
      <c r="L12" s="117"/>
      <c r="M12" s="117"/>
      <c r="N12" s="117"/>
      <c r="O12" s="117"/>
      <c r="P12" s="117"/>
      <c r="Q12" s="117"/>
      <c r="R12" s="117">
        <f t="shared" si="0"/>
        <v>9</v>
      </c>
      <c r="S12" s="142">
        <f t="shared" si="1"/>
        <v>1.5</v>
      </c>
      <c r="T12" s="144"/>
    </row>
    <row r="13" spans="1:24" ht="65.25" customHeight="1">
      <c r="A13" s="117">
        <v>3</v>
      </c>
      <c r="B13" s="106" t="s">
        <v>84</v>
      </c>
      <c r="C13" s="117">
        <v>2</v>
      </c>
      <c r="D13" s="117">
        <v>2</v>
      </c>
      <c r="E13" s="117">
        <v>2</v>
      </c>
      <c r="F13" s="117">
        <v>2</v>
      </c>
      <c r="G13" s="117">
        <v>3</v>
      </c>
      <c r="H13" s="117">
        <v>3</v>
      </c>
      <c r="I13" s="117"/>
      <c r="J13" s="117"/>
      <c r="K13" s="117"/>
      <c r="L13" s="117"/>
      <c r="M13" s="117"/>
      <c r="N13" s="117"/>
      <c r="O13" s="117"/>
      <c r="P13" s="117"/>
      <c r="Q13" s="117"/>
      <c r="R13" s="117">
        <f t="shared" si="0"/>
        <v>14</v>
      </c>
      <c r="S13" s="142">
        <f t="shared" si="1"/>
        <v>2.3333333333333299</v>
      </c>
      <c r="T13" s="145"/>
    </row>
    <row r="14" spans="1:24" ht="39.75" customHeight="1">
      <c r="A14" s="117">
        <v>4</v>
      </c>
      <c r="B14" s="106" t="s">
        <v>90</v>
      </c>
      <c r="C14" s="117">
        <v>3</v>
      </c>
      <c r="D14" s="117">
        <v>3</v>
      </c>
      <c r="E14" s="117">
        <v>2</v>
      </c>
      <c r="F14" s="117">
        <v>3</v>
      </c>
      <c r="G14" s="117">
        <v>3</v>
      </c>
      <c r="H14" s="117">
        <v>3</v>
      </c>
      <c r="I14" s="117"/>
      <c r="J14" s="117"/>
      <c r="K14" s="117"/>
      <c r="L14" s="117"/>
      <c r="M14" s="117"/>
      <c r="N14" s="117"/>
      <c r="O14" s="117"/>
      <c r="P14" s="117"/>
      <c r="Q14" s="117"/>
      <c r="R14" s="141">
        <f t="shared" si="0"/>
        <v>17</v>
      </c>
      <c r="S14" s="142">
        <f t="shared" si="1"/>
        <v>2.8333333333333299</v>
      </c>
      <c r="T14" s="145"/>
    </row>
    <row r="15" spans="1:24" ht="39.75" customHeight="1">
      <c r="A15" s="117">
        <v>5</v>
      </c>
      <c r="B15" s="120" t="s">
        <v>95</v>
      </c>
      <c r="C15" s="117">
        <v>3</v>
      </c>
      <c r="D15" s="117">
        <v>4</v>
      </c>
      <c r="E15" s="117">
        <v>4</v>
      </c>
      <c r="F15" s="117">
        <v>4</v>
      </c>
      <c r="G15" s="117">
        <v>4</v>
      </c>
      <c r="H15" s="117">
        <v>5</v>
      </c>
      <c r="I15" s="117"/>
      <c r="J15" s="117"/>
      <c r="K15" s="117"/>
      <c r="L15" s="117"/>
      <c r="M15" s="117"/>
      <c r="N15" s="117"/>
      <c r="O15" s="117"/>
      <c r="P15" s="117"/>
      <c r="Q15" s="117"/>
      <c r="R15" s="141">
        <f t="shared" si="0"/>
        <v>24</v>
      </c>
      <c r="S15" s="142">
        <f t="shared" si="1"/>
        <v>4</v>
      </c>
      <c r="T15" s="145"/>
    </row>
    <row r="16" spans="1:24" ht="39.75" customHeight="1">
      <c r="A16" s="117">
        <v>6</v>
      </c>
      <c r="B16" s="121" t="s">
        <v>99</v>
      </c>
      <c r="C16" s="117">
        <v>4</v>
      </c>
      <c r="D16" s="117">
        <v>2</v>
      </c>
      <c r="E16" s="117">
        <v>2</v>
      </c>
      <c r="F16" s="117">
        <v>2</v>
      </c>
      <c r="G16" s="117">
        <v>2</v>
      </c>
      <c r="H16" s="117">
        <v>2</v>
      </c>
      <c r="I16" s="117"/>
      <c r="J16" s="117"/>
      <c r="K16" s="117"/>
      <c r="L16" s="117"/>
      <c r="M16" s="117"/>
      <c r="N16" s="117"/>
      <c r="O16" s="117"/>
      <c r="P16" s="117"/>
      <c r="Q16" s="117"/>
      <c r="R16" s="117">
        <f t="shared" si="0"/>
        <v>14</v>
      </c>
      <c r="S16" s="142">
        <f t="shared" si="1"/>
        <v>2.3333333333333299</v>
      </c>
      <c r="T16" s="145"/>
    </row>
    <row r="17" spans="1:20" ht="39.75" customHeight="1">
      <c r="A17" s="117">
        <v>7</v>
      </c>
      <c r="B17" s="120" t="s">
        <v>102</v>
      </c>
      <c r="C17" s="117">
        <v>3</v>
      </c>
      <c r="D17" s="117">
        <v>3</v>
      </c>
      <c r="E17" s="117">
        <v>3</v>
      </c>
      <c r="F17" s="117">
        <v>2</v>
      </c>
      <c r="G17" s="117">
        <v>2</v>
      </c>
      <c r="H17" s="117">
        <v>2</v>
      </c>
      <c r="I17" s="117"/>
      <c r="J17" s="117"/>
      <c r="K17" s="117"/>
      <c r="L17" s="117"/>
      <c r="M17" s="117"/>
      <c r="N17" s="117"/>
      <c r="O17" s="117"/>
      <c r="P17" s="117"/>
      <c r="Q17" s="117"/>
      <c r="R17" s="117">
        <f t="shared" si="0"/>
        <v>15</v>
      </c>
      <c r="S17" s="142">
        <f t="shared" si="1"/>
        <v>2.5</v>
      </c>
      <c r="T17" s="145"/>
    </row>
    <row r="18" spans="1:20" ht="46.5" customHeight="1">
      <c r="A18" s="117">
        <v>8</v>
      </c>
      <c r="B18" s="119" t="s">
        <v>106</v>
      </c>
      <c r="C18" s="117">
        <v>2</v>
      </c>
      <c r="D18" s="117">
        <v>2</v>
      </c>
      <c r="E18" s="117">
        <v>2</v>
      </c>
      <c r="F18" s="117">
        <v>2</v>
      </c>
      <c r="G18" s="117">
        <v>2</v>
      </c>
      <c r="H18" s="117">
        <v>4</v>
      </c>
      <c r="I18" s="117"/>
      <c r="J18" s="117"/>
      <c r="K18" s="117"/>
      <c r="L18" s="117"/>
      <c r="M18" s="117"/>
      <c r="N18" s="117"/>
      <c r="O18" s="117"/>
      <c r="P18" s="117"/>
      <c r="Q18" s="117"/>
      <c r="R18" s="117">
        <f t="shared" si="0"/>
        <v>14</v>
      </c>
      <c r="S18" s="142">
        <f t="shared" si="1"/>
        <v>2.3333333333333299</v>
      </c>
      <c r="T18" s="145"/>
    </row>
    <row r="19" spans="1:20" ht="47.25" customHeight="1">
      <c r="A19" s="117">
        <v>9</v>
      </c>
      <c r="B19" s="122" t="s">
        <v>76</v>
      </c>
      <c r="C19" s="117">
        <v>3</v>
      </c>
      <c r="D19" s="117">
        <v>4</v>
      </c>
      <c r="E19" s="117">
        <v>4</v>
      </c>
      <c r="F19" s="117">
        <v>4</v>
      </c>
      <c r="G19" s="117">
        <v>3</v>
      </c>
      <c r="H19" s="117">
        <v>4</v>
      </c>
      <c r="I19" s="117"/>
      <c r="J19" s="117"/>
      <c r="K19" s="117"/>
      <c r="L19" s="117"/>
      <c r="M19" s="117"/>
      <c r="N19" s="117"/>
      <c r="O19" s="117"/>
      <c r="P19" s="117"/>
      <c r="Q19" s="117"/>
      <c r="R19" s="141">
        <f t="shared" si="0"/>
        <v>22</v>
      </c>
      <c r="S19" s="142">
        <f t="shared" si="1"/>
        <v>3.6666666666666701</v>
      </c>
      <c r="T19" s="145"/>
    </row>
    <row r="20" spans="1:20" ht="39.75" customHeight="1">
      <c r="A20" s="117">
        <v>10</v>
      </c>
      <c r="B20" s="122" t="s">
        <v>81</v>
      </c>
      <c r="C20" s="117">
        <v>4</v>
      </c>
      <c r="D20" s="117">
        <v>4</v>
      </c>
      <c r="E20" s="117">
        <v>4</v>
      </c>
      <c r="F20" s="117">
        <v>4</v>
      </c>
      <c r="G20" s="117">
        <v>4</v>
      </c>
      <c r="H20" s="117">
        <v>4</v>
      </c>
      <c r="I20" s="117"/>
      <c r="J20" s="117"/>
      <c r="K20" s="117"/>
      <c r="L20" s="117"/>
      <c r="M20" s="117"/>
      <c r="N20" s="117"/>
      <c r="O20" s="117"/>
      <c r="P20" s="117"/>
      <c r="Q20" s="117"/>
      <c r="R20" s="141">
        <f t="shared" si="0"/>
        <v>24</v>
      </c>
      <c r="S20" s="142">
        <f t="shared" si="1"/>
        <v>4</v>
      </c>
      <c r="T20" s="145"/>
    </row>
    <row r="21" spans="1:20" ht="39.75" customHeight="1">
      <c r="A21" s="117">
        <v>11</v>
      </c>
      <c r="B21" s="122" t="s">
        <v>86</v>
      </c>
      <c r="C21" s="117">
        <v>4</v>
      </c>
      <c r="D21" s="117">
        <v>3</v>
      </c>
      <c r="E21" s="117">
        <v>4</v>
      </c>
      <c r="F21" s="117">
        <v>3</v>
      </c>
      <c r="G21" s="117">
        <v>4</v>
      </c>
      <c r="H21" s="117">
        <v>4</v>
      </c>
      <c r="I21" s="117"/>
      <c r="J21" s="117"/>
      <c r="K21" s="117"/>
      <c r="L21" s="117"/>
      <c r="M21" s="117"/>
      <c r="N21" s="117"/>
      <c r="O21" s="117"/>
      <c r="P21" s="117"/>
      <c r="Q21" s="117"/>
      <c r="R21" s="141">
        <f t="shared" si="0"/>
        <v>22</v>
      </c>
      <c r="S21" s="142">
        <f t="shared" si="1"/>
        <v>3.6666666666666701</v>
      </c>
      <c r="T21" s="145"/>
    </row>
    <row r="22" spans="1:20" ht="45.75" customHeight="1">
      <c r="A22" s="117">
        <v>12</v>
      </c>
      <c r="B22" s="122" t="s">
        <v>92</v>
      </c>
      <c r="C22" s="117">
        <v>4</v>
      </c>
      <c r="D22" s="117">
        <v>4</v>
      </c>
      <c r="E22" s="117">
        <v>4</v>
      </c>
      <c r="F22" s="117">
        <v>4</v>
      </c>
      <c r="G22" s="117">
        <v>4</v>
      </c>
      <c r="H22" s="117">
        <v>4</v>
      </c>
      <c r="I22" s="117"/>
      <c r="J22" s="117"/>
      <c r="K22" s="117"/>
      <c r="L22" s="117"/>
      <c r="M22" s="117"/>
      <c r="N22" s="117"/>
      <c r="O22" s="117"/>
      <c r="P22" s="117"/>
      <c r="Q22" s="117"/>
      <c r="R22" s="141">
        <f t="shared" si="0"/>
        <v>24</v>
      </c>
      <c r="S22" s="142">
        <f t="shared" si="1"/>
        <v>4</v>
      </c>
      <c r="T22" s="145"/>
    </row>
    <row r="23" spans="1:20" ht="49.5" customHeight="1">
      <c r="A23" s="117">
        <v>13</v>
      </c>
      <c r="B23" s="122" t="s">
        <v>97</v>
      </c>
      <c r="C23" s="117">
        <v>4</v>
      </c>
      <c r="D23" s="117">
        <v>5</v>
      </c>
      <c r="E23" s="117">
        <v>5</v>
      </c>
      <c r="F23" s="117">
        <v>4</v>
      </c>
      <c r="G23" s="117">
        <v>4</v>
      </c>
      <c r="H23" s="117">
        <v>2</v>
      </c>
      <c r="I23" s="117"/>
      <c r="J23" s="117"/>
      <c r="K23" s="117"/>
      <c r="L23" s="117"/>
      <c r="M23" s="117"/>
      <c r="N23" s="117"/>
      <c r="O23" s="117"/>
      <c r="P23" s="117"/>
      <c r="Q23" s="117"/>
      <c r="R23" s="141">
        <f t="shared" si="0"/>
        <v>24</v>
      </c>
      <c r="S23" s="142">
        <f t="shared" si="1"/>
        <v>4</v>
      </c>
      <c r="T23" s="145"/>
    </row>
    <row r="24" spans="1:20" ht="39.75" customHeight="1">
      <c r="A24" s="117">
        <v>14</v>
      </c>
      <c r="B24" s="119" t="s">
        <v>101</v>
      </c>
      <c r="C24" s="117">
        <v>3</v>
      </c>
      <c r="D24" s="117">
        <v>3</v>
      </c>
      <c r="E24" s="117">
        <v>3</v>
      </c>
      <c r="F24" s="117">
        <v>4</v>
      </c>
      <c r="G24" s="117">
        <v>3</v>
      </c>
      <c r="H24" s="117">
        <v>2</v>
      </c>
      <c r="I24" s="117"/>
      <c r="J24" s="117"/>
      <c r="K24" s="117"/>
      <c r="L24" s="117"/>
      <c r="M24" s="117"/>
      <c r="N24" s="117"/>
      <c r="O24" s="117"/>
      <c r="P24" s="117"/>
      <c r="Q24" s="117"/>
      <c r="R24" s="141">
        <f t="shared" si="0"/>
        <v>18</v>
      </c>
      <c r="S24" s="142">
        <f t="shared" si="1"/>
        <v>3</v>
      </c>
      <c r="T24" s="145"/>
    </row>
    <row r="25" spans="1:20" ht="39.75" customHeight="1">
      <c r="A25" s="117">
        <v>15</v>
      </c>
      <c r="B25" s="119" t="s">
        <v>104</v>
      </c>
      <c r="C25" s="117">
        <v>1</v>
      </c>
      <c r="D25" s="117">
        <v>3</v>
      </c>
      <c r="E25" s="117">
        <v>3</v>
      </c>
      <c r="F25" s="117">
        <v>2</v>
      </c>
      <c r="G25" s="117">
        <v>2</v>
      </c>
      <c r="H25" s="117">
        <v>2</v>
      </c>
      <c r="I25" s="117"/>
      <c r="J25" s="117"/>
      <c r="K25" s="117"/>
      <c r="L25" s="117"/>
      <c r="M25" s="117"/>
      <c r="N25" s="117"/>
      <c r="O25" s="117"/>
      <c r="P25" s="117"/>
      <c r="Q25" s="117"/>
      <c r="R25" s="117">
        <f t="shared" si="0"/>
        <v>13</v>
      </c>
      <c r="S25" s="142">
        <f t="shared" si="1"/>
        <v>2.1666666666666701</v>
      </c>
      <c r="T25" s="145"/>
    </row>
    <row r="26" spans="1:20" ht="48.75" customHeight="1">
      <c r="A26" s="117">
        <v>16</v>
      </c>
      <c r="B26" s="123" t="s">
        <v>78</v>
      </c>
      <c r="C26" s="117">
        <v>2</v>
      </c>
      <c r="D26" s="117">
        <v>2</v>
      </c>
      <c r="E26" s="117">
        <v>2</v>
      </c>
      <c r="F26" s="117">
        <v>2</v>
      </c>
      <c r="G26" s="117">
        <v>3</v>
      </c>
      <c r="H26" s="117">
        <v>2</v>
      </c>
      <c r="I26" s="117"/>
      <c r="J26" s="117"/>
      <c r="K26" s="117"/>
      <c r="L26" s="117"/>
      <c r="M26" s="117"/>
      <c r="N26" s="117"/>
      <c r="O26" s="117"/>
      <c r="P26" s="117"/>
      <c r="Q26" s="117"/>
      <c r="R26" s="117">
        <f t="shared" si="0"/>
        <v>13</v>
      </c>
      <c r="S26" s="146">
        <f t="shared" si="1"/>
        <v>2.1666666666666701</v>
      </c>
      <c r="T26" s="145"/>
    </row>
    <row r="27" spans="1:20" ht="39.75" customHeight="1">
      <c r="A27" s="117">
        <v>17</v>
      </c>
      <c r="B27" s="123" t="s">
        <v>83</v>
      </c>
      <c r="C27" s="117">
        <v>4</v>
      </c>
      <c r="D27" s="117">
        <v>3</v>
      </c>
      <c r="E27" s="117">
        <v>2</v>
      </c>
      <c r="F27" s="117">
        <v>4</v>
      </c>
      <c r="G27" s="117">
        <v>2</v>
      </c>
      <c r="H27" s="117">
        <v>2</v>
      </c>
      <c r="I27" s="117"/>
      <c r="J27" s="117"/>
      <c r="K27" s="117"/>
      <c r="L27" s="117"/>
      <c r="M27" s="117"/>
      <c r="N27" s="117"/>
      <c r="O27" s="117"/>
      <c r="P27" s="117"/>
      <c r="Q27" s="117"/>
      <c r="R27" s="141">
        <f t="shared" si="0"/>
        <v>17</v>
      </c>
      <c r="S27" s="146">
        <f t="shared" si="1"/>
        <v>2.8333333333333299</v>
      </c>
      <c r="T27" s="145"/>
    </row>
    <row r="28" spans="1:20" ht="39.75" customHeight="1">
      <c r="A28" s="117">
        <v>18</v>
      </c>
      <c r="B28" s="123" t="s">
        <v>88</v>
      </c>
      <c r="C28" s="117">
        <v>3</v>
      </c>
      <c r="D28" s="117">
        <v>2</v>
      </c>
      <c r="E28" s="117">
        <v>2</v>
      </c>
      <c r="F28" s="117">
        <v>2</v>
      </c>
      <c r="G28" s="117">
        <v>3</v>
      </c>
      <c r="H28" s="117">
        <v>2</v>
      </c>
      <c r="I28" s="117"/>
      <c r="J28" s="117"/>
      <c r="K28" s="117"/>
      <c r="L28" s="117"/>
      <c r="M28" s="117"/>
      <c r="N28" s="117"/>
      <c r="O28" s="117"/>
      <c r="P28" s="117"/>
      <c r="Q28" s="117"/>
      <c r="R28" s="117">
        <f t="shared" si="0"/>
        <v>14</v>
      </c>
      <c r="S28" s="146">
        <f t="shared" si="1"/>
        <v>2.3333333333333299</v>
      </c>
      <c r="T28" s="145"/>
    </row>
    <row r="29" spans="1:20" ht="48" customHeight="1">
      <c r="A29" s="117">
        <v>19</v>
      </c>
      <c r="B29" s="123" t="s">
        <v>94</v>
      </c>
      <c r="C29" s="117">
        <v>4</v>
      </c>
      <c r="D29" s="117">
        <v>4</v>
      </c>
      <c r="E29" s="117">
        <v>4</v>
      </c>
      <c r="F29" s="117">
        <v>3</v>
      </c>
      <c r="G29" s="117">
        <v>2</v>
      </c>
      <c r="H29" s="117">
        <v>2</v>
      </c>
      <c r="I29" s="117"/>
      <c r="J29" s="117"/>
      <c r="K29" s="117"/>
      <c r="L29" s="117"/>
      <c r="M29" s="117"/>
      <c r="N29" s="117"/>
      <c r="O29" s="117"/>
      <c r="P29" s="117"/>
      <c r="Q29" s="117"/>
      <c r="R29" s="141">
        <f t="shared" si="0"/>
        <v>19</v>
      </c>
      <c r="S29" s="146">
        <f t="shared" si="1"/>
        <v>3.1666666666666701</v>
      </c>
      <c r="T29" s="145"/>
    </row>
    <row r="30" spans="1:20" ht="39.75" customHeight="1">
      <c r="A30" s="124">
        <v>20</v>
      </c>
      <c r="B30" s="125"/>
      <c r="C30" s="126"/>
      <c r="D30" s="126"/>
      <c r="E30" s="126"/>
      <c r="F30" s="126"/>
      <c r="G30" s="126"/>
      <c r="H30" s="126"/>
      <c r="I30" s="126"/>
      <c r="J30" s="126"/>
      <c r="K30" s="126"/>
      <c r="L30" s="126"/>
      <c r="M30" s="126"/>
      <c r="N30" s="126"/>
      <c r="O30" s="126"/>
      <c r="P30" s="126"/>
      <c r="Q30" s="126"/>
      <c r="R30" s="124"/>
      <c r="S30" s="147"/>
      <c r="T30" s="145"/>
    </row>
    <row r="31" spans="1:20" ht="49.5" customHeight="1">
      <c r="A31" s="124">
        <v>21</v>
      </c>
      <c r="B31" s="125"/>
      <c r="C31" s="126"/>
      <c r="D31" s="126"/>
      <c r="E31" s="126"/>
      <c r="F31" s="126"/>
      <c r="G31" s="126"/>
      <c r="H31" s="126"/>
      <c r="I31" s="126"/>
      <c r="J31" s="126"/>
      <c r="K31" s="126"/>
      <c r="L31" s="126"/>
      <c r="M31" s="126"/>
      <c r="N31" s="126"/>
      <c r="O31" s="126"/>
      <c r="P31" s="126"/>
      <c r="Q31" s="126"/>
      <c r="R31" s="124"/>
      <c r="S31" s="147"/>
      <c r="T31" s="145"/>
    </row>
    <row r="32" spans="1:20" ht="42" customHeight="1">
      <c r="A32" s="124">
        <v>22</v>
      </c>
      <c r="B32" s="125"/>
      <c r="C32" s="126"/>
      <c r="D32" s="126"/>
      <c r="E32" s="126"/>
      <c r="F32" s="126"/>
      <c r="G32" s="126"/>
      <c r="H32" s="126"/>
      <c r="I32" s="126"/>
      <c r="J32" s="126"/>
      <c r="K32" s="126"/>
      <c r="L32" s="126"/>
      <c r="M32" s="126"/>
      <c r="N32" s="126"/>
      <c r="O32" s="126"/>
      <c r="P32" s="126"/>
      <c r="Q32" s="126"/>
      <c r="R32" s="124"/>
      <c r="S32" s="148"/>
      <c r="T32" s="145"/>
    </row>
    <row r="33" spans="1:20" ht="48" customHeight="1">
      <c r="A33" s="124">
        <v>23</v>
      </c>
      <c r="B33" s="125"/>
      <c r="C33" s="126"/>
      <c r="D33" s="126"/>
      <c r="E33" s="126"/>
      <c r="F33" s="126"/>
      <c r="G33" s="126"/>
      <c r="H33" s="126"/>
      <c r="I33" s="126"/>
      <c r="J33" s="126"/>
      <c r="K33" s="126"/>
      <c r="L33" s="126"/>
      <c r="M33" s="126"/>
      <c r="N33" s="126"/>
      <c r="O33" s="126"/>
      <c r="P33" s="126"/>
      <c r="Q33" s="126"/>
      <c r="R33" s="124"/>
      <c r="S33" s="148"/>
      <c r="T33" s="145"/>
    </row>
    <row r="34" spans="1:20" ht="46.5" customHeight="1">
      <c r="A34" s="124">
        <v>24</v>
      </c>
      <c r="B34" s="125"/>
      <c r="C34" s="126"/>
      <c r="D34" s="126"/>
      <c r="E34" s="126"/>
      <c r="F34" s="126"/>
      <c r="G34" s="126"/>
      <c r="H34" s="126"/>
      <c r="I34" s="126"/>
      <c r="J34" s="126"/>
      <c r="K34" s="126"/>
      <c r="L34" s="126"/>
      <c r="M34" s="126"/>
      <c r="N34" s="126"/>
      <c r="O34" s="126"/>
      <c r="P34" s="126"/>
      <c r="Q34" s="126"/>
      <c r="R34" s="124"/>
      <c r="S34" s="148"/>
      <c r="T34" s="145"/>
    </row>
    <row r="35" spans="1:20" ht="44.25" customHeight="1">
      <c r="A35" s="124">
        <v>25</v>
      </c>
      <c r="B35" s="125"/>
      <c r="C35" s="126"/>
      <c r="D35" s="126"/>
      <c r="E35" s="126"/>
      <c r="F35" s="126"/>
      <c r="G35" s="126"/>
      <c r="H35" s="126"/>
      <c r="I35" s="126"/>
      <c r="J35" s="126"/>
      <c r="K35" s="126"/>
      <c r="L35" s="126"/>
      <c r="M35" s="126"/>
      <c r="N35" s="126"/>
      <c r="O35" s="126"/>
      <c r="P35" s="126"/>
      <c r="Q35" s="126"/>
      <c r="R35" s="124">
        <f t="shared" ref="R35:R40" si="2">SUM(C35:Q35)</f>
        <v>0</v>
      </c>
      <c r="S35" s="148">
        <f t="shared" ref="S35:S40" si="3">IF(ISERROR(AVERAGE(C35:Q35)),0,AVERAGE(C35:Q35))</f>
        <v>0</v>
      </c>
      <c r="T35" s="145"/>
    </row>
    <row r="36" spans="1:20" ht="42.75" customHeight="1">
      <c r="A36" s="124">
        <v>26</v>
      </c>
      <c r="B36" s="125"/>
      <c r="C36" s="126"/>
      <c r="D36" s="126"/>
      <c r="E36" s="126"/>
      <c r="F36" s="126"/>
      <c r="G36" s="126"/>
      <c r="H36" s="126"/>
      <c r="I36" s="126"/>
      <c r="J36" s="126"/>
      <c r="K36" s="126"/>
      <c r="L36" s="126"/>
      <c r="M36" s="126"/>
      <c r="N36" s="126"/>
      <c r="O36" s="126"/>
      <c r="P36" s="126"/>
      <c r="Q36" s="126"/>
      <c r="R36" s="124">
        <f t="shared" si="2"/>
        <v>0</v>
      </c>
      <c r="S36" s="148">
        <f t="shared" si="3"/>
        <v>0</v>
      </c>
      <c r="T36" s="145"/>
    </row>
    <row r="37" spans="1:20" ht="42" customHeight="1">
      <c r="A37" s="124">
        <v>27</v>
      </c>
      <c r="B37" s="125"/>
      <c r="C37" s="126"/>
      <c r="D37" s="126"/>
      <c r="E37" s="126"/>
      <c r="F37" s="126"/>
      <c r="G37" s="126"/>
      <c r="H37" s="126"/>
      <c r="I37" s="126"/>
      <c r="J37" s="126"/>
      <c r="K37" s="126"/>
      <c r="L37" s="126"/>
      <c r="M37" s="126"/>
      <c r="N37" s="126"/>
      <c r="O37" s="126"/>
      <c r="P37" s="126"/>
      <c r="Q37" s="126"/>
      <c r="R37" s="124">
        <f t="shared" si="2"/>
        <v>0</v>
      </c>
      <c r="S37" s="148">
        <f t="shared" si="3"/>
        <v>0</v>
      </c>
      <c r="T37" s="145"/>
    </row>
    <row r="38" spans="1:20" ht="42.75" customHeight="1">
      <c r="A38" s="124">
        <v>28</v>
      </c>
      <c r="B38" s="125"/>
      <c r="C38" s="126"/>
      <c r="D38" s="126"/>
      <c r="E38" s="126"/>
      <c r="F38" s="126"/>
      <c r="G38" s="126"/>
      <c r="H38" s="126"/>
      <c r="I38" s="126"/>
      <c r="J38" s="126"/>
      <c r="K38" s="126"/>
      <c r="L38" s="126"/>
      <c r="M38" s="126"/>
      <c r="N38" s="126"/>
      <c r="O38" s="126"/>
      <c r="P38" s="126"/>
      <c r="Q38" s="126"/>
      <c r="R38" s="124">
        <f t="shared" si="2"/>
        <v>0</v>
      </c>
      <c r="S38" s="148">
        <f t="shared" si="3"/>
        <v>0</v>
      </c>
      <c r="T38" s="145"/>
    </row>
    <row r="39" spans="1:20" ht="47.25" customHeight="1">
      <c r="A39" s="124">
        <v>29</v>
      </c>
      <c r="B39" s="125"/>
      <c r="C39" s="126"/>
      <c r="D39" s="126"/>
      <c r="E39" s="126"/>
      <c r="F39" s="126"/>
      <c r="G39" s="126"/>
      <c r="H39" s="126"/>
      <c r="I39" s="126"/>
      <c r="J39" s="126"/>
      <c r="K39" s="126"/>
      <c r="L39" s="126"/>
      <c r="M39" s="126"/>
      <c r="N39" s="126"/>
      <c r="O39" s="126"/>
      <c r="P39" s="126"/>
      <c r="Q39" s="126"/>
      <c r="R39" s="124">
        <f t="shared" si="2"/>
        <v>0</v>
      </c>
      <c r="S39" s="148">
        <f t="shared" si="3"/>
        <v>0</v>
      </c>
      <c r="T39" s="145"/>
    </row>
    <row r="40" spans="1:20" ht="50.25" customHeight="1">
      <c r="A40" s="127">
        <v>30</v>
      </c>
      <c r="B40" s="128"/>
      <c r="C40" s="129"/>
      <c r="D40" s="129"/>
      <c r="E40" s="129"/>
      <c r="F40" s="129"/>
      <c r="G40" s="129"/>
      <c r="H40" s="129"/>
      <c r="I40" s="129"/>
      <c r="J40" s="129"/>
      <c r="K40" s="129"/>
      <c r="L40" s="129"/>
      <c r="M40" s="129"/>
      <c r="N40" s="129"/>
      <c r="O40" s="129"/>
      <c r="P40" s="129"/>
      <c r="Q40" s="129"/>
      <c r="R40" s="127">
        <f t="shared" si="2"/>
        <v>0</v>
      </c>
      <c r="S40" s="149">
        <f t="shared" si="3"/>
        <v>0</v>
      </c>
      <c r="T40" s="150"/>
    </row>
    <row r="41" spans="1:20" ht="24" customHeight="1">
      <c r="A41" s="263" t="s">
        <v>129</v>
      </c>
      <c r="B41" s="264"/>
      <c r="C41" s="264"/>
      <c r="D41" s="264"/>
      <c r="E41" s="264"/>
      <c r="F41" s="264"/>
      <c r="G41" s="264"/>
      <c r="H41" s="264"/>
      <c r="I41" s="264"/>
      <c r="J41" s="264"/>
      <c r="K41" s="264"/>
      <c r="L41" s="264"/>
      <c r="M41" s="264"/>
      <c r="N41" s="264"/>
      <c r="O41" s="264"/>
      <c r="P41" s="264"/>
      <c r="Q41" s="264"/>
      <c r="R41" s="265"/>
      <c r="S41" s="151">
        <f>SUM(S11:S40)</f>
        <v>56.3333333333333</v>
      </c>
    </row>
    <row r="42" spans="1:20" ht="28.5" customHeight="1">
      <c r="A42" s="266" t="s">
        <v>127</v>
      </c>
      <c r="B42" s="267"/>
      <c r="C42" s="267"/>
      <c r="D42" s="267"/>
      <c r="E42" s="267"/>
      <c r="F42" s="267"/>
      <c r="G42" s="267"/>
      <c r="H42" s="267"/>
      <c r="I42" s="267"/>
      <c r="J42" s="267"/>
      <c r="K42" s="267"/>
      <c r="L42" s="267"/>
      <c r="M42" s="267"/>
      <c r="N42" s="267"/>
      <c r="O42" s="267"/>
      <c r="P42" s="267"/>
      <c r="Q42" s="267"/>
      <c r="R42" s="267"/>
      <c r="S42" s="152">
        <f>S41/A40</f>
        <v>1.87777777777778</v>
      </c>
    </row>
  </sheetData>
  <mergeCells count="13">
    <mergeCell ref="A6:T6"/>
    <mergeCell ref="A7:T7"/>
    <mergeCell ref="A9:T9"/>
    <mergeCell ref="A41:R41"/>
    <mergeCell ref="A42:R42"/>
    <mergeCell ref="T1:W1"/>
    <mergeCell ref="T2:W2"/>
    <mergeCell ref="T3:W3"/>
    <mergeCell ref="T4:W4"/>
    <mergeCell ref="A5:T5"/>
    <mergeCell ref="C1:R2"/>
    <mergeCell ref="C3:R4"/>
    <mergeCell ref="A1:B4"/>
  </mergeCells>
  <conditionalFormatting sqref="Z14">
    <cfRule type="dataBar" priority="1">
      <dataBar>
        <cfvo type="min"/>
        <cfvo type="max"/>
        <color rgb="FFFFB628"/>
      </dataBar>
      <extLst>
        <ext xmlns:x14="http://schemas.microsoft.com/office/spreadsheetml/2009/9/main" uri="{B025F937-C7B1-47D3-B67F-A62EFF666E3E}">
          <x14:id>{43587DAC-1C78-43A6-B2B1-75C8C91020AF}</x14:id>
        </ext>
      </extLst>
    </cfRule>
  </conditionalFormatting>
  <dataValidations count="2">
    <dataValidation type="whole" showErrorMessage="1" error="DATO INVÁLIDO_x000a_Tenga en cuenta que la escala de calificación va de 1 a 5" sqref="C30:Q40" xr:uid="{00000000-0002-0000-0200-000000000000}">
      <formula1>1</formula1>
      <formula2>5</formula2>
    </dataValidation>
    <dataValidation type="decimal" allowBlank="1" showInputMessage="1" showErrorMessage="1" prompt="DATO INVÁLIDO_x000a_Tenga en cuenta que la escala de calificación va de 1 a 5" sqref="C11:Q29" xr:uid="{00000000-0002-0000-0200-000001000000}">
      <formula1>1</formula1>
      <formula2>5</formula2>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43587DAC-1C78-43A6-B2B1-75C8C91020AF}">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2"/>
  <sheetViews>
    <sheetView zoomScale="85" zoomScaleNormal="85" workbookViewId="0">
      <selection activeCell="A6" sqref="A6:J7"/>
    </sheetView>
  </sheetViews>
  <sheetFormatPr baseColWidth="10" defaultColWidth="11.44140625" defaultRowHeight="13.8"/>
  <cols>
    <col min="1" max="1" width="11.44140625" style="105" customWidth="1"/>
    <col min="2" max="2" width="12.88671875" style="105" customWidth="1"/>
    <col min="3" max="4" width="23.5546875" style="105" customWidth="1"/>
    <col min="5" max="5" width="38" style="105" customWidth="1"/>
    <col min="6" max="6" width="30.33203125" style="105" customWidth="1"/>
    <col min="7" max="7" width="18.33203125" style="105" customWidth="1"/>
    <col min="8" max="8" width="15.5546875" style="105" customWidth="1"/>
    <col min="9" max="9" width="19.33203125" style="105" customWidth="1"/>
    <col min="10" max="10" width="14.5546875" style="105" customWidth="1"/>
    <col min="11" max="16384" width="11.44140625" style="105"/>
  </cols>
  <sheetData>
    <row r="1" spans="1:14" ht="15" customHeight="1">
      <c r="A1" s="248"/>
      <c r="B1" s="248"/>
      <c r="C1" s="248" t="s">
        <v>388</v>
      </c>
      <c r="D1" s="248"/>
      <c r="E1" s="248"/>
      <c r="F1" s="248"/>
      <c r="G1" s="248"/>
      <c r="H1" s="268" t="s">
        <v>130</v>
      </c>
      <c r="I1" s="269"/>
      <c r="J1" s="327"/>
      <c r="K1" s="108"/>
      <c r="N1" s="247"/>
    </row>
    <row r="2" spans="1:14" ht="15" customHeight="1">
      <c r="A2" s="248"/>
      <c r="B2" s="248"/>
      <c r="C2" s="248"/>
      <c r="D2" s="248"/>
      <c r="E2" s="248"/>
      <c r="F2" s="248"/>
      <c r="G2" s="248"/>
      <c r="H2" s="270" t="s">
        <v>62</v>
      </c>
      <c r="I2" s="271"/>
      <c r="J2" s="328"/>
      <c r="K2" s="108"/>
      <c r="N2" s="247"/>
    </row>
    <row r="3" spans="1:14" ht="15" customHeight="1">
      <c r="A3" s="248"/>
      <c r="B3" s="248"/>
      <c r="C3" s="248" t="s">
        <v>131</v>
      </c>
      <c r="D3" s="248"/>
      <c r="E3" s="248"/>
      <c r="F3" s="248"/>
      <c r="G3" s="248"/>
      <c r="H3" s="270" t="s">
        <v>64</v>
      </c>
      <c r="I3" s="271"/>
      <c r="J3" s="328"/>
      <c r="K3" s="108"/>
      <c r="N3" s="247"/>
    </row>
    <row r="4" spans="1:14" ht="15.75" customHeight="1">
      <c r="A4" s="248"/>
      <c r="B4" s="248"/>
      <c r="C4" s="248"/>
      <c r="D4" s="248"/>
      <c r="E4" s="248"/>
      <c r="F4" s="248"/>
      <c r="G4" s="248"/>
      <c r="H4" s="270" t="s">
        <v>65</v>
      </c>
      <c r="I4" s="271"/>
      <c r="J4" s="329"/>
      <c r="K4" s="108"/>
      <c r="N4" s="247"/>
    </row>
    <row r="5" spans="1:14" ht="15.75" customHeight="1">
      <c r="A5" s="272"/>
      <c r="B5" s="273"/>
      <c r="C5" s="273"/>
      <c r="D5" s="273"/>
      <c r="E5" s="273"/>
      <c r="F5" s="273"/>
      <c r="G5" s="273"/>
      <c r="H5" s="273"/>
      <c r="I5" s="273"/>
      <c r="J5" s="274"/>
      <c r="K5" s="108"/>
      <c r="N5" s="109"/>
    </row>
    <row r="6" spans="1:14" ht="15" customHeight="1">
      <c r="A6" s="330" t="str">
        <f>[1]CONTEXTO!A8</f>
        <v>PROCESO:</v>
      </c>
      <c r="B6" s="331"/>
      <c r="C6" s="331"/>
      <c r="D6" s="331"/>
      <c r="E6" s="331"/>
      <c r="F6" s="331"/>
      <c r="G6" s="331"/>
      <c r="H6" s="331"/>
      <c r="I6" s="331"/>
      <c r="J6" s="332"/>
    </row>
    <row r="7" spans="1:14" ht="32.25" customHeight="1">
      <c r="A7" s="333"/>
      <c r="B7" s="334"/>
      <c r="C7" s="334"/>
      <c r="D7" s="334"/>
      <c r="E7" s="334"/>
      <c r="F7" s="334"/>
      <c r="G7" s="334"/>
      <c r="H7" s="334"/>
      <c r="I7" s="334"/>
      <c r="J7" s="335"/>
    </row>
    <row r="8" spans="1:14" ht="23.25" customHeight="1">
      <c r="A8" s="336" t="s">
        <v>132</v>
      </c>
      <c r="B8" s="336"/>
      <c r="C8" s="336"/>
      <c r="D8" s="336"/>
      <c r="E8" s="275" t="s">
        <v>71</v>
      </c>
      <c r="F8" s="276"/>
      <c r="G8" s="276"/>
      <c r="H8" s="276"/>
      <c r="I8" s="276"/>
      <c r="J8" s="277"/>
    </row>
    <row r="9" spans="1:14" ht="23.25" customHeight="1">
      <c r="A9" s="336"/>
      <c r="B9" s="336"/>
      <c r="C9" s="336"/>
      <c r="D9" s="336"/>
      <c r="E9" s="278" t="s">
        <v>133</v>
      </c>
      <c r="F9" s="278"/>
      <c r="G9" s="278" t="s">
        <v>134</v>
      </c>
      <c r="H9" s="278"/>
      <c r="I9" s="278"/>
      <c r="J9" s="278"/>
    </row>
    <row r="10" spans="1:14" ht="23.25" customHeight="1">
      <c r="A10" s="336"/>
      <c r="B10" s="336"/>
      <c r="C10" s="336"/>
      <c r="D10" s="336"/>
      <c r="E10" s="279" t="s">
        <v>135</v>
      </c>
      <c r="F10" s="279"/>
      <c r="G10" s="280" t="s">
        <v>136</v>
      </c>
      <c r="H10" s="281"/>
      <c r="I10" s="281"/>
      <c r="J10" s="282"/>
    </row>
    <row r="11" spans="1:14" ht="43.5" customHeight="1">
      <c r="A11" s="336"/>
      <c r="B11" s="336"/>
      <c r="C11" s="336"/>
      <c r="D11" s="336"/>
      <c r="E11" s="283" t="s">
        <v>137</v>
      </c>
      <c r="F11" s="284"/>
      <c r="G11" s="285" t="s">
        <v>138</v>
      </c>
      <c r="H11" s="286"/>
      <c r="I11" s="286"/>
      <c r="J11" s="284"/>
    </row>
    <row r="12" spans="1:14" ht="43.5" customHeight="1">
      <c r="A12" s="336"/>
      <c r="B12" s="336"/>
      <c r="C12" s="336"/>
      <c r="D12" s="336"/>
      <c r="E12" s="283" t="s">
        <v>139</v>
      </c>
      <c r="F12" s="284"/>
      <c r="G12" s="285" t="s">
        <v>140</v>
      </c>
      <c r="H12" s="286"/>
      <c r="I12" s="286"/>
      <c r="J12" s="284"/>
    </row>
    <row r="13" spans="1:14" ht="43.5" customHeight="1">
      <c r="A13" s="336"/>
      <c r="B13" s="336"/>
      <c r="C13" s="336"/>
      <c r="D13" s="336"/>
      <c r="E13" s="283" t="s">
        <v>141</v>
      </c>
      <c r="F13" s="284"/>
      <c r="G13" s="287" t="s">
        <v>142</v>
      </c>
      <c r="H13" s="286"/>
      <c r="I13" s="286"/>
      <c r="J13" s="284"/>
    </row>
    <row r="14" spans="1:14" ht="43.5" customHeight="1">
      <c r="A14" s="336"/>
      <c r="B14" s="336"/>
      <c r="C14" s="336"/>
      <c r="D14" s="336"/>
      <c r="E14" s="283" t="s">
        <v>143</v>
      </c>
      <c r="F14" s="284"/>
      <c r="G14" s="288" t="s">
        <v>144</v>
      </c>
      <c r="H14" s="286"/>
      <c r="I14" s="286"/>
      <c r="J14" s="284"/>
    </row>
    <row r="15" spans="1:14" ht="49.5" customHeight="1">
      <c r="A15" s="336"/>
      <c r="B15" s="336"/>
      <c r="C15" s="336"/>
      <c r="D15" s="336"/>
      <c r="E15" s="283" t="s">
        <v>145</v>
      </c>
      <c r="F15" s="284"/>
      <c r="G15" s="289"/>
      <c r="H15" s="289"/>
      <c r="I15" s="289"/>
      <c r="J15" s="289"/>
    </row>
    <row r="16" spans="1:14" ht="49.5" customHeight="1">
      <c r="A16" s="336"/>
      <c r="B16" s="336"/>
      <c r="C16" s="336"/>
      <c r="D16" s="336"/>
      <c r="E16" s="283" t="s">
        <v>146</v>
      </c>
      <c r="F16" s="284"/>
      <c r="G16" s="289"/>
      <c r="H16" s="289"/>
      <c r="I16" s="289"/>
      <c r="J16" s="289"/>
    </row>
    <row r="17" spans="1:10" ht="54.75" customHeight="1">
      <c r="A17" s="336"/>
      <c r="B17" s="336"/>
      <c r="C17" s="336"/>
      <c r="D17" s="336"/>
      <c r="E17" s="283" t="s">
        <v>147</v>
      </c>
      <c r="F17" s="284"/>
      <c r="G17" s="290"/>
      <c r="H17" s="290"/>
      <c r="I17" s="290"/>
      <c r="J17" s="290"/>
    </row>
    <row r="18" spans="1:10" ht="48.75" customHeight="1">
      <c r="A18" s="336"/>
      <c r="B18" s="336"/>
      <c r="C18" s="336"/>
      <c r="D18" s="336"/>
      <c r="E18" s="283" t="s">
        <v>148</v>
      </c>
      <c r="F18" s="284"/>
      <c r="G18" s="290"/>
      <c r="H18" s="290"/>
      <c r="I18" s="290"/>
      <c r="J18" s="290"/>
    </row>
    <row r="19" spans="1:10" ht="54.75" customHeight="1">
      <c r="A19" s="336"/>
      <c r="B19" s="336"/>
      <c r="C19" s="336"/>
      <c r="D19" s="336"/>
      <c r="E19" s="283" t="s">
        <v>149</v>
      </c>
      <c r="F19" s="291"/>
      <c r="G19" s="290"/>
      <c r="H19" s="290"/>
      <c r="I19" s="290"/>
      <c r="J19" s="290"/>
    </row>
    <row r="20" spans="1:10" ht="59.25" customHeight="1">
      <c r="A20" s="336"/>
      <c r="B20" s="336"/>
      <c r="C20" s="336"/>
      <c r="D20" s="336"/>
      <c r="E20" s="283" t="s">
        <v>150</v>
      </c>
      <c r="F20" s="291"/>
      <c r="G20" s="290"/>
      <c r="H20" s="290"/>
      <c r="I20" s="290"/>
      <c r="J20" s="290"/>
    </row>
    <row r="21" spans="1:10" ht="49.5" customHeight="1">
      <c r="A21" s="336"/>
      <c r="B21" s="336"/>
      <c r="C21" s="336"/>
      <c r="D21" s="336"/>
      <c r="E21" s="292"/>
      <c r="F21" s="293"/>
      <c r="G21" s="294"/>
      <c r="H21" s="295"/>
      <c r="I21" s="295"/>
      <c r="J21" s="296"/>
    </row>
    <row r="22" spans="1:10" ht="49.5" customHeight="1">
      <c r="A22" s="336"/>
      <c r="B22" s="336"/>
      <c r="C22" s="336"/>
      <c r="D22" s="336"/>
      <c r="E22" s="292"/>
      <c r="F22" s="293"/>
      <c r="G22" s="297"/>
      <c r="H22" s="298"/>
      <c r="I22" s="298"/>
      <c r="J22" s="299"/>
    </row>
    <row r="23" spans="1:10" ht="49.5" customHeight="1">
      <c r="A23" s="336"/>
      <c r="B23" s="336"/>
      <c r="C23" s="336"/>
      <c r="D23" s="336"/>
      <c r="E23" s="292"/>
      <c r="F23" s="293"/>
      <c r="G23" s="297"/>
      <c r="H23" s="298"/>
      <c r="I23" s="298"/>
      <c r="J23" s="299"/>
    </row>
    <row r="24" spans="1:10" ht="49.5" customHeight="1">
      <c r="A24" s="336"/>
      <c r="B24" s="336"/>
      <c r="C24" s="336"/>
      <c r="D24" s="336"/>
      <c r="E24" s="292"/>
      <c r="F24" s="293"/>
      <c r="G24" s="297"/>
      <c r="H24" s="298"/>
      <c r="I24" s="298"/>
      <c r="J24" s="299"/>
    </row>
    <row r="25" spans="1:10" ht="49.5" customHeight="1">
      <c r="A25" s="336"/>
      <c r="B25" s="336"/>
      <c r="C25" s="336"/>
      <c r="D25" s="336"/>
      <c r="E25" s="292"/>
      <c r="F25" s="293"/>
      <c r="G25" s="294"/>
      <c r="H25" s="295"/>
      <c r="I25" s="295"/>
      <c r="J25" s="296"/>
    </row>
    <row r="26" spans="1:10" ht="51.75" customHeight="1">
      <c r="A26" s="326" t="s">
        <v>69</v>
      </c>
      <c r="B26" s="326" t="s">
        <v>134</v>
      </c>
      <c r="C26" s="279" t="s">
        <v>151</v>
      </c>
      <c r="D26" s="279"/>
      <c r="E26" s="278" t="s">
        <v>152</v>
      </c>
      <c r="F26" s="279"/>
      <c r="G26" s="275" t="s">
        <v>153</v>
      </c>
      <c r="H26" s="300"/>
      <c r="I26" s="300"/>
      <c r="J26" s="301"/>
    </row>
    <row r="27" spans="1:10" ht="48.75" customHeight="1">
      <c r="A27" s="326"/>
      <c r="B27" s="326"/>
      <c r="C27" s="287" t="s">
        <v>154</v>
      </c>
      <c r="D27" s="284"/>
      <c r="E27" s="302" t="s">
        <v>155</v>
      </c>
      <c r="F27" s="284"/>
      <c r="G27" s="285" t="s">
        <v>156</v>
      </c>
      <c r="H27" s="286"/>
      <c r="I27" s="286"/>
      <c r="J27" s="284"/>
    </row>
    <row r="28" spans="1:10" ht="51" customHeight="1">
      <c r="A28" s="326"/>
      <c r="B28" s="326"/>
      <c r="C28" s="287" t="s">
        <v>157</v>
      </c>
      <c r="D28" s="284"/>
      <c r="E28" s="285" t="s">
        <v>158</v>
      </c>
      <c r="F28" s="284"/>
      <c r="G28" s="285"/>
      <c r="H28" s="286"/>
      <c r="I28" s="286"/>
      <c r="J28" s="284"/>
    </row>
    <row r="29" spans="1:10" ht="54.75" customHeight="1">
      <c r="A29" s="326"/>
      <c r="B29" s="326"/>
      <c r="C29" s="287" t="s">
        <v>159</v>
      </c>
      <c r="D29" s="284"/>
      <c r="E29" s="285" t="s">
        <v>160</v>
      </c>
      <c r="F29" s="284"/>
      <c r="G29" s="287" t="s">
        <v>161</v>
      </c>
      <c r="H29" s="286"/>
      <c r="I29" s="286"/>
      <c r="J29" s="284"/>
    </row>
    <row r="30" spans="1:10" ht="49.5" customHeight="1">
      <c r="A30" s="326"/>
      <c r="B30" s="326"/>
      <c r="C30" s="287" t="s">
        <v>162</v>
      </c>
      <c r="D30" s="284"/>
      <c r="E30" s="285" t="s">
        <v>163</v>
      </c>
      <c r="F30" s="284"/>
      <c r="G30" s="303"/>
      <c r="H30" s="304"/>
      <c r="I30" s="304"/>
      <c r="J30" s="305"/>
    </row>
    <row r="31" spans="1:10" ht="51" customHeight="1">
      <c r="A31" s="326"/>
      <c r="B31" s="326"/>
      <c r="C31" s="306" t="s">
        <v>164</v>
      </c>
      <c r="D31" s="284"/>
      <c r="E31" s="303"/>
      <c r="F31" s="305"/>
      <c r="G31" s="307"/>
      <c r="H31" s="308"/>
      <c r="I31" s="308"/>
      <c r="J31" s="309"/>
    </row>
    <row r="32" spans="1:10" ht="52.5" customHeight="1">
      <c r="A32" s="326"/>
      <c r="B32" s="326"/>
      <c r="C32" s="307"/>
      <c r="D32" s="307"/>
      <c r="E32" s="303"/>
      <c r="F32" s="305"/>
      <c r="G32" s="307"/>
      <c r="H32" s="307"/>
      <c r="I32" s="307"/>
      <c r="J32" s="307"/>
    </row>
    <row r="33" spans="1:10" ht="47.25" customHeight="1">
      <c r="A33" s="326"/>
      <c r="B33" s="326"/>
      <c r="C33" s="307"/>
      <c r="D33" s="307"/>
      <c r="E33" s="310"/>
      <c r="F33" s="311"/>
      <c r="G33" s="312"/>
      <c r="H33" s="308"/>
      <c r="I33" s="308"/>
      <c r="J33" s="309"/>
    </row>
    <row r="34" spans="1:10" ht="51" customHeight="1">
      <c r="A34" s="326"/>
      <c r="B34" s="326"/>
      <c r="C34" s="307"/>
      <c r="D34" s="307"/>
      <c r="E34" s="313"/>
      <c r="F34" s="313"/>
      <c r="G34" s="307"/>
      <c r="H34" s="307"/>
      <c r="I34" s="307"/>
      <c r="J34" s="307"/>
    </row>
    <row r="35" spans="1:10" ht="51" customHeight="1">
      <c r="A35" s="326"/>
      <c r="B35" s="326"/>
      <c r="C35" s="313"/>
      <c r="D35" s="313"/>
      <c r="E35" s="307"/>
      <c r="F35" s="307"/>
      <c r="G35" s="307"/>
      <c r="H35" s="307"/>
      <c r="I35" s="307"/>
      <c r="J35" s="307"/>
    </row>
    <row r="36" spans="1:10" ht="51" customHeight="1">
      <c r="A36" s="326"/>
      <c r="B36" s="326"/>
      <c r="C36" s="303"/>
      <c r="D36" s="305"/>
      <c r="E36" s="312"/>
      <c r="F36" s="309"/>
      <c r="G36" s="312"/>
      <c r="H36" s="308"/>
      <c r="I36" s="308"/>
      <c r="J36" s="309"/>
    </row>
    <row r="37" spans="1:10" ht="45.75" customHeight="1">
      <c r="A37" s="326"/>
      <c r="B37" s="326"/>
      <c r="C37" s="303"/>
      <c r="D37" s="305"/>
      <c r="E37" s="312"/>
      <c r="F37" s="309"/>
      <c r="G37" s="312"/>
      <c r="H37" s="308"/>
      <c r="I37" s="308"/>
      <c r="J37" s="309"/>
    </row>
    <row r="38" spans="1:10" ht="41.25" customHeight="1">
      <c r="A38" s="326"/>
      <c r="B38" s="326"/>
      <c r="C38" s="307"/>
      <c r="D38" s="307"/>
      <c r="E38" s="314"/>
      <c r="F38" s="314"/>
      <c r="G38" s="314"/>
      <c r="H38" s="314"/>
      <c r="I38" s="314"/>
      <c r="J38" s="314"/>
    </row>
    <row r="39" spans="1:10" ht="66" customHeight="1">
      <c r="A39" s="326"/>
      <c r="B39" s="326" t="s">
        <v>133</v>
      </c>
      <c r="C39" s="279" t="s">
        <v>165</v>
      </c>
      <c r="D39" s="279"/>
      <c r="E39" s="315" t="s">
        <v>166</v>
      </c>
      <c r="F39" s="316"/>
      <c r="G39" s="317" t="s">
        <v>167</v>
      </c>
      <c r="H39" s="318"/>
      <c r="I39" s="318"/>
      <c r="J39" s="319"/>
    </row>
    <row r="40" spans="1:10" ht="51.75" customHeight="1">
      <c r="A40" s="326"/>
      <c r="B40" s="326"/>
      <c r="C40" s="320" t="s">
        <v>168</v>
      </c>
      <c r="D40" s="284"/>
      <c r="E40" s="285" t="s">
        <v>169</v>
      </c>
      <c r="F40" s="284"/>
      <c r="G40" s="285" t="s">
        <v>170</v>
      </c>
      <c r="H40" s="286"/>
      <c r="I40" s="286"/>
      <c r="J40" s="284"/>
    </row>
    <row r="41" spans="1:10" ht="47.25" customHeight="1">
      <c r="A41" s="326"/>
      <c r="B41" s="326"/>
      <c r="C41" s="320" t="s">
        <v>171</v>
      </c>
      <c r="D41" s="284"/>
      <c r="E41" s="285" t="s">
        <v>172</v>
      </c>
      <c r="F41" s="284"/>
      <c r="G41" s="285" t="s">
        <v>173</v>
      </c>
      <c r="H41" s="286"/>
      <c r="I41" s="286"/>
      <c r="J41" s="284"/>
    </row>
    <row r="42" spans="1:10" ht="49.5" customHeight="1">
      <c r="A42" s="326"/>
      <c r="B42" s="326"/>
      <c r="C42" s="287" t="s">
        <v>174</v>
      </c>
      <c r="D42" s="284"/>
      <c r="E42" s="313"/>
      <c r="F42" s="313"/>
      <c r="G42" s="303"/>
      <c r="H42" s="304"/>
      <c r="I42" s="304"/>
      <c r="J42" s="305"/>
    </row>
    <row r="43" spans="1:10" ht="48" customHeight="1">
      <c r="A43" s="326"/>
      <c r="B43" s="326"/>
      <c r="C43" s="320" t="s">
        <v>175</v>
      </c>
      <c r="D43" s="284"/>
      <c r="E43" s="313"/>
      <c r="F43" s="313"/>
      <c r="G43" s="307"/>
      <c r="H43" s="307"/>
      <c r="I43" s="307"/>
      <c r="J43" s="307"/>
    </row>
    <row r="44" spans="1:10" ht="45.75" customHeight="1">
      <c r="A44" s="326"/>
      <c r="B44" s="326"/>
      <c r="C44" s="320" t="s">
        <v>176</v>
      </c>
      <c r="D44" s="284"/>
      <c r="E44" s="307"/>
      <c r="F44" s="307"/>
      <c r="G44" s="307"/>
      <c r="H44" s="307"/>
      <c r="I44" s="307"/>
      <c r="J44" s="307"/>
    </row>
    <row r="45" spans="1:10" ht="45.75" customHeight="1">
      <c r="A45" s="326"/>
      <c r="B45" s="326"/>
      <c r="C45" s="285" t="s">
        <v>177</v>
      </c>
      <c r="D45" s="284"/>
      <c r="E45" s="307"/>
      <c r="F45" s="307"/>
      <c r="G45" s="307"/>
      <c r="H45" s="307"/>
      <c r="I45" s="307"/>
      <c r="J45" s="307"/>
    </row>
    <row r="46" spans="1:10" ht="45" customHeight="1">
      <c r="A46" s="326"/>
      <c r="B46" s="326"/>
      <c r="C46" s="287" t="s">
        <v>178</v>
      </c>
      <c r="D46" s="284"/>
      <c r="E46" s="312"/>
      <c r="F46" s="309"/>
      <c r="G46" s="312"/>
      <c r="H46" s="308"/>
      <c r="I46" s="308"/>
      <c r="J46" s="309"/>
    </row>
    <row r="47" spans="1:10" ht="50.25" customHeight="1">
      <c r="A47" s="326"/>
      <c r="B47" s="326"/>
      <c r="C47" s="287" t="s">
        <v>179</v>
      </c>
      <c r="D47" s="284"/>
      <c r="E47" s="312"/>
      <c r="F47" s="309"/>
      <c r="G47" s="312"/>
      <c r="H47" s="308"/>
      <c r="I47" s="308"/>
      <c r="J47" s="309"/>
    </row>
    <row r="48" spans="1:10" ht="52.5" customHeight="1">
      <c r="A48" s="326"/>
      <c r="B48" s="326"/>
      <c r="C48" s="312"/>
      <c r="D48" s="309"/>
      <c r="E48" s="321"/>
      <c r="F48" s="322"/>
      <c r="G48" s="321"/>
      <c r="H48" s="323"/>
      <c r="I48" s="323"/>
      <c r="J48" s="322"/>
    </row>
    <row r="49" spans="1:10" ht="48" customHeight="1">
      <c r="A49" s="326"/>
      <c r="B49" s="326"/>
      <c r="C49" s="312"/>
      <c r="D49" s="309"/>
      <c r="E49" s="312"/>
      <c r="F49" s="309"/>
      <c r="G49" s="312"/>
      <c r="H49" s="308"/>
      <c r="I49" s="308"/>
      <c r="J49" s="309"/>
    </row>
    <row r="50" spans="1:10" ht="46.5" customHeight="1">
      <c r="A50" s="326"/>
      <c r="B50" s="326"/>
      <c r="C50" s="312"/>
      <c r="D50" s="309"/>
      <c r="E50" s="321"/>
      <c r="F50" s="322"/>
      <c r="G50" s="321"/>
      <c r="H50" s="323"/>
      <c r="I50" s="323"/>
      <c r="J50" s="322"/>
    </row>
    <row r="51" spans="1:10" ht="48" customHeight="1">
      <c r="A51" s="326"/>
      <c r="B51" s="326"/>
      <c r="C51" s="312"/>
      <c r="D51" s="309"/>
      <c r="E51" s="312"/>
      <c r="F51" s="309"/>
      <c r="G51" s="312"/>
      <c r="H51" s="308"/>
      <c r="I51" s="308"/>
      <c r="J51" s="309"/>
    </row>
    <row r="52" spans="1:10" ht="53.25" customHeight="1">
      <c r="A52" s="326"/>
      <c r="B52" s="326"/>
      <c r="C52" s="312"/>
      <c r="D52" s="309"/>
      <c r="E52" s="312"/>
      <c r="F52" s="309"/>
      <c r="G52" s="312"/>
      <c r="H52" s="308"/>
      <c r="I52" s="308"/>
      <c r="J52" s="309"/>
    </row>
    <row r="53" spans="1:10" ht="43.5" customHeight="1">
      <c r="A53" s="326"/>
      <c r="B53" s="326"/>
      <c r="C53" s="307"/>
      <c r="D53" s="307"/>
      <c r="E53" s="307"/>
      <c r="F53" s="307"/>
      <c r="G53" s="307"/>
      <c r="H53" s="307"/>
      <c r="I53" s="307"/>
      <c r="J53" s="307"/>
    </row>
    <row r="54" spans="1:10" ht="48.75" customHeight="1">
      <c r="A54" s="326"/>
      <c r="B54" s="326"/>
      <c r="C54" s="307"/>
      <c r="D54" s="307"/>
      <c r="E54" s="307"/>
      <c r="F54" s="307"/>
      <c r="G54" s="307"/>
      <c r="H54" s="307"/>
      <c r="I54" s="307"/>
      <c r="J54" s="307"/>
    </row>
    <row r="55" spans="1:10">
      <c r="C55" s="107"/>
      <c r="D55" s="107"/>
      <c r="E55" s="324"/>
      <c r="F55" s="324"/>
      <c r="G55" s="324"/>
      <c r="H55" s="324"/>
      <c r="I55" s="324"/>
      <c r="J55" s="324"/>
    </row>
    <row r="56" spans="1:10">
      <c r="C56" s="107"/>
      <c r="D56" s="107"/>
      <c r="E56" s="324"/>
      <c r="F56" s="324"/>
      <c r="G56" s="324"/>
      <c r="H56" s="324"/>
      <c r="I56" s="324"/>
      <c r="J56" s="324"/>
    </row>
    <row r="57" spans="1:10">
      <c r="E57" s="325"/>
      <c r="F57" s="325"/>
      <c r="G57" s="325"/>
      <c r="H57" s="325"/>
      <c r="I57" s="325"/>
      <c r="J57" s="325"/>
    </row>
    <row r="58" spans="1:10">
      <c r="E58" s="325"/>
      <c r="F58" s="325"/>
      <c r="G58" s="325"/>
      <c r="H58" s="325"/>
      <c r="I58" s="325"/>
      <c r="J58" s="325"/>
    </row>
    <row r="59" spans="1:10">
      <c r="E59" s="325"/>
      <c r="F59" s="325"/>
      <c r="G59" s="325"/>
      <c r="H59" s="325"/>
      <c r="I59" s="325"/>
      <c r="J59" s="325"/>
    </row>
    <row r="60" spans="1:10">
      <c r="E60" s="325"/>
      <c r="F60" s="325"/>
      <c r="G60" s="325"/>
      <c r="H60" s="325"/>
      <c r="I60" s="325"/>
      <c r="J60" s="325"/>
    </row>
    <row r="61" spans="1:10">
      <c r="E61" s="325"/>
      <c r="F61" s="325"/>
      <c r="G61" s="325"/>
      <c r="H61" s="325"/>
      <c r="I61" s="325"/>
      <c r="J61" s="325"/>
    </row>
    <row r="62" spans="1:10">
      <c r="E62" s="325"/>
      <c r="F62" s="325"/>
      <c r="G62" s="325"/>
      <c r="H62" s="325"/>
      <c r="I62" s="325"/>
      <c r="J62" s="325"/>
    </row>
    <row r="63" spans="1:10">
      <c r="E63" s="325"/>
      <c r="F63" s="325"/>
      <c r="G63" s="325"/>
      <c r="H63" s="325"/>
      <c r="I63" s="325"/>
      <c r="J63" s="325"/>
    </row>
    <row r="64" spans="1:10">
      <c r="E64" s="325"/>
      <c r="F64" s="325"/>
      <c r="G64" s="325"/>
      <c r="H64" s="325"/>
      <c r="I64" s="325"/>
      <c r="J64" s="325"/>
    </row>
    <row r="65" spans="5:10">
      <c r="E65" s="325"/>
      <c r="F65" s="325"/>
      <c r="G65" s="325"/>
      <c r="H65" s="325"/>
      <c r="I65" s="325"/>
      <c r="J65" s="325"/>
    </row>
    <row r="66" spans="5:10">
      <c r="E66" s="325"/>
      <c r="F66" s="325"/>
      <c r="G66" s="325"/>
      <c r="H66" s="325"/>
      <c r="I66" s="325"/>
      <c r="J66" s="325"/>
    </row>
    <row r="67" spans="5:10">
      <c r="E67" s="325"/>
      <c r="F67" s="325"/>
      <c r="G67" s="325"/>
      <c r="H67" s="325"/>
      <c r="I67" s="325"/>
      <c r="J67" s="325"/>
    </row>
    <row r="68" spans="5:10">
      <c r="E68" s="325"/>
      <c r="F68" s="325"/>
      <c r="G68" s="325"/>
      <c r="H68" s="325"/>
      <c r="I68" s="325"/>
      <c r="J68" s="325"/>
    </row>
    <row r="69" spans="5:10">
      <c r="E69" s="325"/>
      <c r="F69" s="325"/>
      <c r="G69" s="325"/>
      <c r="H69" s="325"/>
      <c r="I69" s="325"/>
      <c r="J69" s="325"/>
    </row>
    <row r="70" spans="5:10">
      <c r="E70" s="325"/>
      <c r="F70" s="325"/>
      <c r="G70" s="325"/>
      <c r="H70" s="325"/>
      <c r="I70" s="325"/>
      <c r="J70" s="325"/>
    </row>
    <row r="71" spans="5:10">
      <c r="E71" s="325"/>
      <c r="F71" s="325"/>
      <c r="G71" s="325"/>
      <c r="H71" s="325"/>
      <c r="I71" s="325"/>
      <c r="J71" s="325"/>
    </row>
    <row r="72" spans="5:10">
      <c r="E72" s="325"/>
      <c r="F72" s="325"/>
      <c r="G72" s="325"/>
      <c r="H72" s="325"/>
      <c r="I72" s="325"/>
      <c r="J72" s="325"/>
    </row>
    <row r="73" spans="5:10">
      <c r="E73" s="325"/>
      <c r="F73" s="325"/>
      <c r="G73" s="325"/>
      <c r="H73" s="325"/>
      <c r="I73" s="325"/>
      <c r="J73" s="325"/>
    </row>
    <row r="74" spans="5:10">
      <c r="E74" s="325"/>
      <c r="F74" s="325"/>
      <c r="G74" s="325"/>
      <c r="H74" s="325"/>
      <c r="I74" s="325"/>
      <c r="J74" s="325"/>
    </row>
    <row r="75" spans="5:10">
      <c r="E75" s="325"/>
      <c r="F75" s="325"/>
      <c r="G75" s="325"/>
      <c r="H75" s="325"/>
      <c r="I75" s="325"/>
      <c r="J75" s="325"/>
    </row>
    <row r="76" spans="5:10">
      <c r="E76" s="325"/>
      <c r="F76" s="325"/>
      <c r="G76" s="325"/>
      <c r="H76" s="325"/>
      <c r="I76" s="325"/>
      <c r="J76" s="325"/>
    </row>
    <row r="77" spans="5:10">
      <c r="E77" s="325"/>
      <c r="F77" s="325"/>
      <c r="G77" s="325"/>
      <c r="H77" s="325"/>
      <c r="I77" s="325"/>
      <c r="J77" s="325"/>
    </row>
    <row r="78" spans="5:10">
      <c r="E78" s="325"/>
      <c r="F78" s="325"/>
      <c r="G78" s="325"/>
      <c r="H78" s="325"/>
      <c r="I78" s="325"/>
      <c r="J78" s="325"/>
    </row>
    <row r="79" spans="5:10">
      <c r="E79" s="325"/>
      <c r="F79" s="325"/>
      <c r="G79" s="325"/>
      <c r="H79" s="325"/>
      <c r="I79" s="325"/>
      <c r="J79" s="325"/>
    </row>
    <row r="80" spans="5:10">
      <c r="E80" s="325"/>
      <c r="F80" s="325"/>
      <c r="G80" s="325"/>
      <c r="H80" s="325"/>
      <c r="I80" s="325"/>
      <c r="J80" s="325"/>
    </row>
    <row r="81" spans="5:10">
      <c r="E81" s="325"/>
      <c r="F81" s="325"/>
      <c r="G81" s="325"/>
      <c r="H81" s="325"/>
      <c r="I81" s="325"/>
      <c r="J81" s="325"/>
    </row>
    <row r="82" spans="5:10">
      <c r="E82" s="325"/>
      <c r="F82" s="325"/>
      <c r="G82" s="325"/>
      <c r="H82" s="325"/>
      <c r="I82" s="325"/>
      <c r="J82" s="325"/>
    </row>
    <row r="83" spans="5:10">
      <c r="E83" s="325"/>
      <c r="F83" s="325"/>
      <c r="G83" s="325"/>
      <c r="H83" s="325"/>
      <c r="I83" s="325"/>
      <c r="J83" s="325"/>
    </row>
    <row r="84" spans="5:10">
      <c r="E84" s="325"/>
      <c r="F84" s="325"/>
      <c r="G84" s="325"/>
      <c r="H84" s="325"/>
      <c r="I84" s="325"/>
      <c r="J84" s="325"/>
    </row>
    <row r="85" spans="5:10">
      <c r="E85" s="325"/>
      <c r="F85" s="325"/>
      <c r="G85" s="325"/>
      <c r="H85" s="325"/>
      <c r="I85" s="325"/>
      <c r="J85" s="325"/>
    </row>
    <row r="86" spans="5:10">
      <c r="E86" s="325"/>
      <c r="F86" s="325"/>
      <c r="G86" s="325"/>
      <c r="H86" s="325"/>
      <c r="I86" s="325"/>
      <c r="J86" s="325"/>
    </row>
    <row r="87" spans="5:10">
      <c r="E87" s="325"/>
      <c r="F87" s="325"/>
      <c r="G87" s="325"/>
      <c r="H87" s="325"/>
      <c r="I87" s="325"/>
      <c r="J87" s="325"/>
    </row>
    <row r="88" spans="5:10">
      <c r="E88" s="325"/>
      <c r="F88" s="325"/>
      <c r="G88" s="325"/>
      <c r="H88" s="325"/>
      <c r="I88" s="325"/>
      <c r="J88" s="325"/>
    </row>
    <row r="89" spans="5:10">
      <c r="E89" s="325"/>
      <c r="F89" s="325"/>
      <c r="G89" s="325"/>
      <c r="H89" s="325"/>
      <c r="I89" s="325"/>
      <c r="J89" s="325"/>
    </row>
    <row r="90" spans="5:10">
      <c r="E90" s="325"/>
      <c r="F90" s="325"/>
      <c r="G90" s="325"/>
      <c r="H90" s="325"/>
      <c r="I90" s="325"/>
      <c r="J90" s="325"/>
    </row>
    <row r="91" spans="5:10">
      <c r="E91" s="325"/>
      <c r="F91" s="325"/>
      <c r="G91" s="325"/>
      <c r="H91" s="325"/>
      <c r="I91" s="325"/>
      <c r="J91" s="325"/>
    </row>
    <row r="92" spans="5:10">
      <c r="E92" s="325"/>
      <c r="F92" s="325"/>
      <c r="G92" s="325"/>
      <c r="H92" s="325"/>
      <c r="I92" s="325"/>
      <c r="J92" s="325"/>
    </row>
    <row r="93" spans="5:10">
      <c r="E93" s="325"/>
      <c r="F93" s="325"/>
      <c r="G93" s="325"/>
      <c r="H93" s="325"/>
      <c r="I93" s="325"/>
      <c r="J93" s="325"/>
    </row>
    <row r="94" spans="5:10">
      <c r="E94" s="325"/>
      <c r="F94" s="325"/>
      <c r="G94" s="325"/>
      <c r="H94" s="325"/>
      <c r="I94" s="325"/>
      <c r="J94" s="325"/>
    </row>
    <row r="95" spans="5:10">
      <c r="E95" s="325"/>
      <c r="F95" s="325"/>
      <c r="G95" s="325"/>
      <c r="H95" s="325"/>
      <c r="I95" s="325"/>
      <c r="J95" s="325"/>
    </row>
    <row r="96" spans="5:10">
      <c r="E96" s="325"/>
      <c r="F96" s="325"/>
      <c r="G96" s="325"/>
      <c r="H96" s="325"/>
      <c r="I96" s="325"/>
      <c r="J96" s="325"/>
    </row>
    <row r="97" spans="5:10">
      <c r="E97" s="325"/>
      <c r="F97" s="325"/>
      <c r="G97" s="325"/>
      <c r="H97" s="325"/>
      <c r="I97" s="325"/>
      <c r="J97" s="325"/>
    </row>
    <row r="98" spans="5:10">
      <c r="E98" s="325"/>
      <c r="F98" s="325"/>
      <c r="G98" s="325"/>
      <c r="H98" s="325"/>
      <c r="I98" s="325"/>
      <c r="J98" s="325"/>
    </row>
    <row r="99" spans="5:10">
      <c r="E99" s="325"/>
      <c r="F99" s="325"/>
      <c r="G99" s="325"/>
      <c r="H99" s="325"/>
      <c r="I99" s="325"/>
      <c r="J99" s="325"/>
    </row>
    <row r="100" spans="5:10">
      <c r="E100" s="325"/>
      <c r="F100" s="325"/>
      <c r="G100" s="325"/>
      <c r="H100" s="325"/>
      <c r="I100" s="325"/>
      <c r="J100" s="325"/>
    </row>
    <row r="101" spans="5:10">
      <c r="E101" s="325"/>
      <c r="F101" s="325"/>
      <c r="G101" s="325"/>
      <c r="H101" s="325"/>
      <c r="I101" s="325"/>
      <c r="J101" s="325"/>
    </row>
    <row r="102" spans="5:10">
      <c r="E102" s="325"/>
      <c r="F102" s="325"/>
      <c r="G102" s="325"/>
      <c r="H102" s="325"/>
      <c r="I102" s="325"/>
      <c r="J102" s="325"/>
    </row>
    <row r="103" spans="5:10">
      <c r="E103" s="325"/>
      <c r="F103" s="325"/>
      <c r="G103" s="325"/>
      <c r="H103" s="325"/>
      <c r="I103" s="325"/>
      <c r="J103" s="325"/>
    </row>
    <row r="104" spans="5:10">
      <c r="E104" s="325"/>
      <c r="F104" s="325"/>
      <c r="G104" s="325"/>
      <c r="H104" s="325"/>
      <c r="I104" s="325"/>
      <c r="J104" s="325"/>
    </row>
    <row r="105" spans="5:10">
      <c r="E105" s="325"/>
      <c r="F105" s="325"/>
      <c r="G105" s="325"/>
      <c r="H105" s="325"/>
      <c r="I105" s="325"/>
      <c r="J105" s="325"/>
    </row>
    <row r="106" spans="5:10">
      <c r="E106" s="325"/>
      <c r="F106" s="325"/>
      <c r="G106" s="325"/>
      <c r="H106" s="325"/>
      <c r="I106" s="325"/>
      <c r="J106" s="325"/>
    </row>
    <row r="107" spans="5:10">
      <c r="E107" s="325"/>
      <c r="F107" s="325"/>
      <c r="G107" s="325"/>
      <c r="H107" s="325"/>
      <c r="I107" s="325"/>
      <c r="J107" s="325"/>
    </row>
    <row r="108" spans="5:10">
      <c r="E108" s="325"/>
      <c r="F108" s="325"/>
      <c r="G108" s="325"/>
      <c r="H108" s="325"/>
      <c r="I108" s="325"/>
      <c r="J108" s="325"/>
    </row>
    <row r="109" spans="5:10">
      <c r="E109" s="325"/>
      <c r="F109" s="325"/>
      <c r="G109" s="325"/>
      <c r="H109" s="325"/>
      <c r="I109" s="325"/>
      <c r="J109" s="325"/>
    </row>
    <row r="110" spans="5:10">
      <c r="E110" s="325"/>
      <c r="F110" s="325"/>
      <c r="G110" s="325"/>
      <c r="H110" s="325"/>
      <c r="I110" s="325"/>
      <c r="J110" s="325"/>
    </row>
    <row r="111" spans="5:10">
      <c r="E111" s="325"/>
      <c r="F111" s="325"/>
      <c r="G111" s="325"/>
      <c r="H111" s="325"/>
      <c r="I111" s="325"/>
      <c r="J111" s="325"/>
    </row>
    <row r="112" spans="5:10">
      <c r="E112" s="325"/>
      <c r="F112" s="325"/>
      <c r="G112" s="325"/>
      <c r="H112" s="325"/>
      <c r="I112" s="325"/>
      <c r="J112" s="325"/>
    </row>
    <row r="113" spans="5:10">
      <c r="E113" s="325"/>
      <c r="F113" s="325"/>
      <c r="G113" s="325"/>
      <c r="H113" s="325"/>
      <c r="I113" s="325"/>
      <c r="J113" s="325"/>
    </row>
    <row r="114" spans="5:10">
      <c r="E114" s="325"/>
      <c r="F114" s="325"/>
      <c r="G114" s="325"/>
      <c r="H114" s="325"/>
      <c r="I114" s="325"/>
      <c r="J114" s="325"/>
    </row>
    <row r="115" spans="5:10">
      <c r="E115" s="325"/>
      <c r="F115" s="325"/>
      <c r="G115" s="325"/>
      <c r="H115" s="325"/>
      <c r="I115" s="325"/>
      <c r="J115" s="325"/>
    </row>
    <row r="116" spans="5:10">
      <c r="E116" s="325"/>
      <c r="F116" s="325"/>
      <c r="G116" s="325"/>
      <c r="H116" s="325"/>
      <c r="I116" s="325"/>
      <c r="J116" s="325"/>
    </row>
    <row r="117" spans="5:10">
      <c r="E117" s="325"/>
      <c r="F117" s="325"/>
      <c r="G117" s="325"/>
      <c r="H117" s="325"/>
      <c r="I117" s="325"/>
      <c r="J117" s="325"/>
    </row>
    <row r="118" spans="5:10">
      <c r="E118" s="325"/>
      <c r="F118" s="325"/>
      <c r="G118" s="325"/>
      <c r="H118" s="325"/>
      <c r="I118" s="325"/>
      <c r="J118" s="325"/>
    </row>
    <row r="119" spans="5:10">
      <c r="E119" s="325"/>
      <c r="F119" s="325"/>
      <c r="G119" s="325"/>
      <c r="H119" s="325"/>
      <c r="I119" s="325"/>
      <c r="J119" s="325"/>
    </row>
    <row r="120" spans="5:10">
      <c r="E120" s="325"/>
      <c r="F120" s="325"/>
      <c r="G120" s="325"/>
      <c r="H120" s="325"/>
      <c r="I120" s="325"/>
      <c r="J120" s="325"/>
    </row>
    <row r="121" spans="5:10">
      <c r="E121" s="325"/>
      <c r="F121" s="325"/>
      <c r="G121" s="325"/>
      <c r="H121" s="325"/>
      <c r="I121" s="325"/>
      <c r="J121" s="325"/>
    </row>
    <row r="122" spans="5:10">
      <c r="E122" s="325"/>
      <c r="F122" s="325"/>
      <c r="G122" s="325"/>
      <c r="H122" s="325"/>
      <c r="I122" s="325"/>
      <c r="J122" s="325"/>
    </row>
    <row r="123" spans="5:10">
      <c r="E123" s="325"/>
      <c r="F123" s="325"/>
      <c r="G123" s="325"/>
      <c r="H123" s="325"/>
      <c r="I123" s="325"/>
      <c r="J123" s="325"/>
    </row>
    <row r="124" spans="5:10">
      <c r="E124" s="325"/>
      <c r="F124" s="325"/>
      <c r="G124" s="325"/>
      <c r="H124" s="325"/>
      <c r="I124" s="325"/>
      <c r="J124" s="325"/>
    </row>
    <row r="125" spans="5:10">
      <c r="E125" s="325"/>
      <c r="F125" s="325"/>
      <c r="G125" s="325"/>
      <c r="H125" s="325"/>
      <c r="I125" s="325"/>
      <c r="J125" s="325"/>
    </row>
    <row r="126" spans="5:10">
      <c r="E126" s="325"/>
      <c r="F126" s="325"/>
      <c r="G126" s="325"/>
      <c r="H126" s="325"/>
      <c r="I126" s="325"/>
      <c r="J126" s="325"/>
    </row>
    <row r="127" spans="5:10">
      <c r="E127" s="325"/>
      <c r="F127" s="325"/>
      <c r="G127" s="325"/>
      <c r="H127" s="325"/>
      <c r="I127" s="325"/>
      <c r="J127" s="325"/>
    </row>
    <row r="128" spans="5:10">
      <c r="E128" s="325"/>
      <c r="F128" s="325"/>
      <c r="G128" s="325"/>
      <c r="H128" s="325"/>
      <c r="I128" s="325"/>
      <c r="J128" s="325"/>
    </row>
    <row r="129" spans="5:10">
      <c r="E129" s="325"/>
      <c r="F129" s="325"/>
      <c r="G129" s="325"/>
      <c r="H129" s="325"/>
      <c r="I129" s="325"/>
      <c r="J129" s="325"/>
    </row>
    <row r="130" spans="5:10">
      <c r="E130" s="325"/>
      <c r="F130" s="325"/>
      <c r="G130" s="325"/>
      <c r="H130" s="325"/>
      <c r="I130" s="325"/>
      <c r="J130" s="325"/>
    </row>
    <row r="131" spans="5:10">
      <c r="E131" s="325"/>
      <c r="F131" s="325"/>
      <c r="G131" s="325"/>
      <c r="H131" s="325"/>
      <c r="I131" s="325"/>
      <c r="J131" s="325"/>
    </row>
    <row r="132" spans="5:10">
      <c r="E132" s="325"/>
      <c r="F132" s="325"/>
      <c r="G132" s="325"/>
      <c r="H132" s="325"/>
      <c r="I132" s="325"/>
      <c r="J132" s="325"/>
    </row>
  </sheetData>
  <mergeCells count="293">
    <mergeCell ref="E132:F132"/>
    <mergeCell ref="G132:J132"/>
    <mergeCell ref="A26:A54"/>
    <mergeCell ref="B26:B38"/>
    <mergeCell ref="B39:B54"/>
    <mergeCell ref="J1:J4"/>
    <mergeCell ref="N1:N4"/>
    <mergeCell ref="A6:J7"/>
    <mergeCell ref="A8:D25"/>
    <mergeCell ref="C1:G2"/>
    <mergeCell ref="C3:G4"/>
    <mergeCell ref="A1:B4"/>
    <mergeCell ref="E127:F127"/>
    <mergeCell ref="G127:J127"/>
    <mergeCell ref="E128:F128"/>
    <mergeCell ref="G128:J128"/>
    <mergeCell ref="E129:F129"/>
    <mergeCell ref="G129:J129"/>
    <mergeCell ref="E130:F130"/>
    <mergeCell ref="G130:J130"/>
    <mergeCell ref="E131:F131"/>
    <mergeCell ref="G131:J131"/>
    <mergeCell ref="E122:F122"/>
    <mergeCell ref="G122:J122"/>
    <mergeCell ref="E123:F123"/>
    <mergeCell ref="G123:J123"/>
    <mergeCell ref="E124:F124"/>
    <mergeCell ref="G124:J124"/>
    <mergeCell ref="E125:F125"/>
    <mergeCell ref="G125:J125"/>
    <mergeCell ref="E126:F126"/>
    <mergeCell ref="G126:J126"/>
    <mergeCell ref="E117:F117"/>
    <mergeCell ref="G117:J117"/>
    <mergeCell ref="E118:F118"/>
    <mergeCell ref="G118:J118"/>
    <mergeCell ref="E119:F119"/>
    <mergeCell ref="G119:J119"/>
    <mergeCell ref="E120:F120"/>
    <mergeCell ref="G120:J120"/>
    <mergeCell ref="E121:F121"/>
    <mergeCell ref="G121:J121"/>
    <mergeCell ref="E112:F112"/>
    <mergeCell ref="G112:J112"/>
    <mergeCell ref="E113:F113"/>
    <mergeCell ref="G113:J113"/>
    <mergeCell ref="E114:F114"/>
    <mergeCell ref="G114:J114"/>
    <mergeCell ref="E115:F115"/>
    <mergeCell ref="G115:J115"/>
    <mergeCell ref="E116:F116"/>
    <mergeCell ref="G116:J116"/>
    <mergeCell ref="E107:F107"/>
    <mergeCell ref="G107:J107"/>
    <mergeCell ref="E108:F108"/>
    <mergeCell ref="G108:J108"/>
    <mergeCell ref="E109:F109"/>
    <mergeCell ref="G109:J109"/>
    <mergeCell ref="E110:F110"/>
    <mergeCell ref="G110:J110"/>
    <mergeCell ref="E111:F111"/>
    <mergeCell ref="G111:J111"/>
    <mergeCell ref="E102:F102"/>
    <mergeCell ref="G102:J102"/>
    <mergeCell ref="E103:F103"/>
    <mergeCell ref="G103:J103"/>
    <mergeCell ref="E104:F104"/>
    <mergeCell ref="G104:J104"/>
    <mergeCell ref="E105:F105"/>
    <mergeCell ref="G105:J105"/>
    <mergeCell ref="E106:F106"/>
    <mergeCell ref="G106:J106"/>
    <mergeCell ref="E97:F97"/>
    <mergeCell ref="G97:J97"/>
    <mergeCell ref="E98:F98"/>
    <mergeCell ref="G98:J98"/>
    <mergeCell ref="E99:F99"/>
    <mergeCell ref="G99:J99"/>
    <mergeCell ref="E100:F100"/>
    <mergeCell ref="G100:J100"/>
    <mergeCell ref="E101:F101"/>
    <mergeCell ref="G101:J101"/>
    <mergeCell ref="E92:F92"/>
    <mergeCell ref="G92:J92"/>
    <mergeCell ref="E93:F93"/>
    <mergeCell ref="G93:J93"/>
    <mergeCell ref="E94:F94"/>
    <mergeCell ref="G94:J94"/>
    <mergeCell ref="E95:F95"/>
    <mergeCell ref="G95:J95"/>
    <mergeCell ref="E96:F96"/>
    <mergeCell ref="G96:J96"/>
    <mergeCell ref="E87:F87"/>
    <mergeCell ref="G87:J87"/>
    <mergeCell ref="E88:F88"/>
    <mergeCell ref="G88:J88"/>
    <mergeCell ref="E89:F89"/>
    <mergeCell ref="G89:J89"/>
    <mergeCell ref="E90:F90"/>
    <mergeCell ref="G90:J90"/>
    <mergeCell ref="E91:F91"/>
    <mergeCell ref="G91:J91"/>
    <mergeCell ref="E82:F82"/>
    <mergeCell ref="G82:J82"/>
    <mergeCell ref="E83:F83"/>
    <mergeCell ref="G83:J83"/>
    <mergeCell ref="E84:F84"/>
    <mergeCell ref="G84:J84"/>
    <mergeCell ref="E85:F85"/>
    <mergeCell ref="G85:J85"/>
    <mergeCell ref="E86:F86"/>
    <mergeCell ref="G86:J86"/>
    <mergeCell ref="E77:F77"/>
    <mergeCell ref="G77:J77"/>
    <mergeCell ref="E78:F78"/>
    <mergeCell ref="G78:J78"/>
    <mergeCell ref="E79:F79"/>
    <mergeCell ref="G79:J79"/>
    <mergeCell ref="E80:F80"/>
    <mergeCell ref="G80:J80"/>
    <mergeCell ref="E81:F81"/>
    <mergeCell ref="G81:J81"/>
    <mergeCell ref="E72:F72"/>
    <mergeCell ref="G72:J72"/>
    <mergeCell ref="E73:F73"/>
    <mergeCell ref="G73:J73"/>
    <mergeCell ref="E74:F74"/>
    <mergeCell ref="G74:J74"/>
    <mergeCell ref="E75:F75"/>
    <mergeCell ref="G75:J75"/>
    <mergeCell ref="E76:F76"/>
    <mergeCell ref="G76:J76"/>
    <mergeCell ref="E67:F67"/>
    <mergeCell ref="G67:J67"/>
    <mergeCell ref="E68:F68"/>
    <mergeCell ref="G68:J68"/>
    <mergeCell ref="E69:F69"/>
    <mergeCell ref="G69:J69"/>
    <mergeCell ref="E70:F70"/>
    <mergeCell ref="G70:J70"/>
    <mergeCell ref="E71:F71"/>
    <mergeCell ref="G71:J71"/>
    <mergeCell ref="E62:F62"/>
    <mergeCell ref="G62:J62"/>
    <mergeCell ref="E63:F63"/>
    <mergeCell ref="G63:J63"/>
    <mergeCell ref="E64:F64"/>
    <mergeCell ref="G64:J64"/>
    <mergeCell ref="E65:F65"/>
    <mergeCell ref="G65:J65"/>
    <mergeCell ref="E66:F66"/>
    <mergeCell ref="G66:J66"/>
    <mergeCell ref="E57:F57"/>
    <mergeCell ref="G57:J57"/>
    <mergeCell ref="E58:F58"/>
    <mergeCell ref="G58:J58"/>
    <mergeCell ref="E59:F59"/>
    <mergeCell ref="G59:J59"/>
    <mergeCell ref="E60:F60"/>
    <mergeCell ref="G60:J60"/>
    <mergeCell ref="E61:F61"/>
    <mergeCell ref="G61:J61"/>
    <mergeCell ref="C53:D53"/>
    <mergeCell ref="E53:F53"/>
    <mergeCell ref="G53:J53"/>
    <mergeCell ref="C54:D54"/>
    <mergeCell ref="E54:F54"/>
    <mergeCell ref="G54:J54"/>
    <mergeCell ref="E55:F55"/>
    <mergeCell ref="G55:J55"/>
    <mergeCell ref="E56:F56"/>
    <mergeCell ref="G56:J56"/>
    <mergeCell ref="C50:D50"/>
    <mergeCell ref="E50:F50"/>
    <mergeCell ref="G50:J50"/>
    <mergeCell ref="C51:D51"/>
    <mergeCell ref="E51:F51"/>
    <mergeCell ref="G51:J51"/>
    <mergeCell ref="C52:D52"/>
    <mergeCell ref="E52:F52"/>
    <mergeCell ref="G52:J52"/>
    <mergeCell ref="C47:D47"/>
    <mergeCell ref="E47:F47"/>
    <mergeCell ref="G47:J47"/>
    <mergeCell ref="C48:D48"/>
    <mergeCell ref="E48:F48"/>
    <mergeCell ref="G48:J48"/>
    <mergeCell ref="C49:D49"/>
    <mergeCell ref="E49:F49"/>
    <mergeCell ref="G49:J49"/>
    <mergeCell ref="C44:D44"/>
    <mergeCell ref="E44:F44"/>
    <mergeCell ref="G44:J44"/>
    <mergeCell ref="C45:D45"/>
    <mergeCell ref="E45:F45"/>
    <mergeCell ref="G45:J45"/>
    <mergeCell ref="C46:D46"/>
    <mergeCell ref="E46:F46"/>
    <mergeCell ref="G46:J46"/>
    <mergeCell ref="C41:D41"/>
    <mergeCell ref="E41:F41"/>
    <mergeCell ref="G41:J41"/>
    <mergeCell ref="C42:D42"/>
    <mergeCell ref="E42:F42"/>
    <mergeCell ref="G42:J42"/>
    <mergeCell ref="C43:D43"/>
    <mergeCell ref="E43:F43"/>
    <mergeCell ref="G43:J43"/>
    <mergeCell ref="C38:D38"/>
    <mergeCell ref="E38:F38"/>
    <mergeCell ref="G38:J38"/>
    <mergeCell ref="C39:D39"/>
    <mergeCell ref="E39:F39"/>
    <mergeCell ref="G39:J39"/>
    <mergeCell ref="C40:D40"/>
    <mergeCell ref="E40:F40"/>
    <mergeCell ref="G40:J40"/>
    <mergeCell ref="C35:D35"/>
    <mergeCell ref="E35:F35"/>
    <mergeCell ref="G35:J35"/>
    <mergeCell ref="C36:D36"/>
    <mergeCell ref="E36:F36"/>
    <mergeCell ref="G36:J36"/>
    <mergeCell ref="C37:D37"/>
    <mergeCell ref="E37:F37"/>
    <mergeCell ref="G37:J37"/>
    <mergeCell ref="C32:D32"/>
    <mergeCell ref="E32:F32"/>
    <mergeCell ref="G32:J32"/>
    <mergeCell ref="C33:D33"/>
    <mergeCell ref="E33:F33"/>
    <mergeCell ref="G33:J33"/>
    <mergeCell ref="C34:D34"/>
    <mergeCell ref="E34:F34"/>
    <mergeCell ref="G34:J34"/>
    <mergeCell ref="C29:D29"/>
    <mergeCell ref="E29:F29"/>
    <mergeCell ref="G29:J29"/>
    <mergeCell ref="C30:D30"/>
    <mergeCell ref="E30:F30"/>
    <mergeCell ref="G30:J30"/>
    <mergeCell ref="C31:D31"/>
    <mergeCell ref="E31:F31"/>
    <mergeCell ref="G31:J31"/>
    <mergeCell ref="C26:D26"/>
    <mergeCell ref="E26:F26"/>
    <mergeCell ref="G26:J26"/>
    <mergeCell ref="C27:D27"/>
    <mergeCell ref="E27:F27"/>
    <mergeCell ref="G27:J27"/>
    <mergeCell ref="C28:D28"/>
    <mergeCell ref="E28:F28"/>
    <mergeCell ref="G28:J28"/>
    <mergeCell ref="E21:F21"/>
    <mergeCell ref="G21:J21"/>
    <mergeCell ref="E22:F22"/>
    <mergeCell ref="G22:J22"/>
    <mergeCell ref="E23:F23"/>
    <mergeCell ref="G23:J23"/>
    <mergeCell ref="E24:F24"/>
    <mergeCell ref="G24:J24"/>
    <mergeCell ref="E25:F25"/>
    <mergeCell ref="G25:J25"/>
    <mergeCell ref="E16:F16"/>
    <mergeCell ref="G16:J16"/>
    <mergeCell ref="E17:F17"/>
    <mergeCell ref="G17:J17"/>
    <mergeCell ref="E18:F18"/>
    <mergeCell ref="G18:J18"/>
    <mergeCell ref="E19:F19"/>
    <mergeCell ref="G19:J19"/>
    <mergeCell ref="E20:F20"/>
    <mergeCell ref="G20:J20"/>
    <mergeCell ref="E11:F11"/>
    <mergeCell ref="G11:J11"/>
    <mergeCell ref="E12:F12"/>
    <mergeCell ref="G12:J12"/>
    <mergeCell ref="E13:F13"/>
    <mergeCell ref="G13:J13"/>
    <mergeCell ref="E14:F14"/>
    <mergeCell ref="G14:J14"/>
    <mergeCell ref="E15:F15"/>
    <mergeCell ref="G15:J15"/>
    <mergeCell ref="H1:I1"/>
    <mergeCell ref="H2:I2"/>
    <mergeCell ref="H3:I3"/>
    <mergeCell ref="H4:I4"/>
    <mergeCell ref="A5:J5"/>
    <mergeCell ref="E8:J8"/>
    <mergeCell ref="E9:F9"/>
    <mergeCell ref="G9:J9"/>
    <mergeCell ref="E10:F10"/>
    <mergeCell ref="G10:J10"/>
  </mergeCells>
  <pageMargins left="0.7" right="0.7" top="0.75" bottom="0.75" header="0.3" footer="0.3"/>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S24"/>
  <sheetViews>
    <sheetView tabSelected="1" workbookViewId="0">
      <selection activeCell="BF21" sqref="BF21"/>
    </sheetView>
  </sheetViews>
  <sheetFormatPr baseColWidth="10" defaultColWidth="11.44140625" defaultRowHeight="13.8"/>
  <cols>
    <col min="1" max="1" width="4" style="92" customWidth="1"/>
    <col min="2" max="2" width="14.109375" style="92" customWidth="1"/>
    <col min="3" max="3" width="13.109375" style="92" customWidth="1"/>
    <col min="4" max="4" width="16.109375" style="92" customWidth="1"/>
    <col min="5" max="5" width="30.33203125" style="92" customWidth="1"/>
    <col min="6" max="8" width="35" style="93" customWidth="1"/>
    <col min="9" max="9" width="18.109375" style="94" customWidth="1"/>
    <col min="10" max="10" width="14.33203125" style="93" customWidth="1"/>
    <col min="11" max="11" width="12" style="93" customWidth="1"/>
    <col min="12" max="12" width="6.33203125" style="93" customWidth="1"/>
    <col min="13" max="13" width="24.44140625" style="93" customWidth="1"/>
    <col min="14" max="14" width="28.33203125" style="93" hidden="1" customWidth="1"/>
    <col min="15" max="15" width="17.5546875" style="93" customWidth="1"/>
    <col min="16" max="16" width="6.33203125" style="93" customWidth="1"/>
    <col min="17" max="17" width="16" style="93" customWidth="1"/>
    <col min="18" max="18" width="5.88671875" style="93" customWidth="1"/>
    <col min="19" max="19" width="55" style="93" customWidth="1"/>
    <col min="20" max="20" width="15.109375" style="93" customWidth="1"/>
    <col min="21" max="21" width="6.88671875" style="93" customWidth="1"/>
    <col min="22" max="22" width="5" style="93" customWidth="1"/>
    <col min="23" max="23" width="5.5546875" style="93" customWidth="1"/>
    <col min="24" max="24" width="7.109375" style="93" customWidth="1"/>
    <col min="25" max="25" width="6.6640625" style="93" customWidth="1"/>
    <col min="26" max="26" width="4.6640625" style="93" customWidth="1"/>
    <col min="27" max="27" width="38.5546875" style="93" customWidth="1"/>
    <col min="28" max="28" width="8.6640625" style="93" customWidth="1"/>
    <col min="29" max="29" width="10.44140625" style="93" customWidth="1"/>
    <col min="30" max="30" width="9.33203125" style="93" customWidth="1"/>
    <col min="31" max="31" width="9.109375" style="93" customWidth="1"/>
    <col min="32" max="32" width="8.44140625" style="93" customWidth="1"/>
    <col min="33" max="33" width="7.33203125" style="93" customWidth="1"/>
    <col min="34" max="34" width="23" style="93" customWidth="1"/>
    <col min="35" max="35" width="18.88671875" style="93" customWidth="1"/>
    <col min="36" max="36" width="16.88671875" style="93" customWidth="1"/>
    <col min="37" max="37" width="14.88671875" style="93" customWidth="1"/>
    <col min="38" max="38" width="18.5546875" style="93" customWidth="1"/>
    <col min="39" max="39" width="21" style="93" customWidth="1"/>
    <col min="40" max="40" width="13.33203125" style="93" customWidth="1"/>
    <col min="41" max="41" width="13.5546875" style="93" customWidth="1"/>
    <col min="42" max="42" width="11.44140625" style="93"/>
    <col min="43" max="44" width="14.109375" style="93" customWidth="1"/>
    <col min="45" max="45" width="11.44140625" style="93"/>
    <col min="46" max="46" width="14.5546875" style="93" customWidth="1"/>
    <col min="47" max="47" width="19.6640625" style="93" customWidth="1"/>
    <col min="48" max="48" width="12.6640625" style="93" customWidth="1"/>
    <col min="49" max="49" width="19.6640625" style="93" customWidth="1"/>
    <col min="50" max="50" width="20.44140625" style="93" customWidth="1"/>
    <col min="51" max="51" width="16.88671875" style="93" customWidth="1"/>
    <col min="52" max="52" width="17" style="93" customWidth="1"/>
    <col min="53" max="53" width="18.5546875" style="93" customWidth="1"/>
    <col min="54" max="54" width="16.6640625" style="93" customWidth="1"/>
    <col min="55" max="16384" width="11.44140625" style="93"/>
  </cols>
  <sheetData>
    <row r="1" spans="1:71" ht="16.5" customHeight="1">
      <c r="A1" s="519" t="s">
        <v>180</v>
      </c>
      <c r="B1" s="520"/>
      <c r="C1" s="520"/>
      <c r="D1" s="520"/>
      <c r="E1" s="520"/>
      <c r="F1" s="520"/>
      <c r="G1" s="520"/>
      <c r="H1" s="520"/>
      <c r="I1" s="520"/>
      <c r="J1" s="520"/>
      <c r="K1" s="520"/>
      <c r="L1" s="520"/>
      <c r="M1" s="520"/>
      <c r="N1" s="520"/>
      <c r="O1" s="520"/>
      <c r="P1" s="520"/>
      <c r="Q1" s="520"/>
      <c r="R1" s="520"/>
      <c r="S1" s="520"/>
      <c r="T1" s="520"/>
      <c r="U1" s="520"/>
      <c r="V1" s="520"/>
      <c r="W1" s="520"/>
      <c r="X1" s="520"/>
      <c r="Y1" s="520"/>
      <c r="Z1" s="520"/>
      <c r="AA1" s="520"/>
      <c r="AB1" s="520"/>
      <c r="AC1" s="520"/>
      <c r="AD1" s="520"/>
      <c r="AE1" s="520"/>
      <c r="AF1" s="520"/>
      <c r="AG1" s="520"/>
      <c r="AH1" s="520"/>
      <c r="AI1" s="520"/>
      <c r="AJ1" s="520"/>
      <c r="AK1" s="520"/>
      <c r="AL1" s="520"/>
      <c r="AM1" s="521"/>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row>
    <row r="2" spans="1:71" ht="24" customHeight="1">
      <c r="A2" s="522"/>
      <c r="B2" s="523"/>
      <c r="C2" s="523"/>
      <c r="D2" s="523"/>
      <c r="E2" s="523"/>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4"/>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row>
    <row r="3" spans="1:71">
      <c r="A3" s="95"/>
      <c r="B3" s="96"/>
      <c r="C3" s="95"/>
      <c r="D3" s="95"/>
      <c r="E3" s="95"/>
      <c r="F3" s="97"/>
      <c r="G3" s="97"/>
      <c r="H3" s="97"/>
      <c r="I3" s="101"/>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row>
    <row r="4" spans="1:71" ht="26.25" customHeight="1">
      <c r="A4" s="337" t="s">
        <v>181</v>
      </c>
      <c r="B4" s="338"/>
      <c r="C4" s="339" t="s">
        <v>182</v>
      </c>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row>
    <row r="5" spans="1:71" ht="30" customHeight="1">
      <c r="A5" s="337" t="s">
        <v>183</v>
      </c>
      <c r="B5" s="338"/>
      <c r="C5" s="340" t="s">
        <v>184</v>
      </c>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row>
    <row r="6" spans="1:71" ht="49.5" customHeight="1">
      <c r="A6" s="337" t="s">
        <v>185</v>
      </c>
      <c r="B6" s="338"/>
      <c r="C6" s="340" t="s">
        <v>186</v>
      </c>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0"/>
      <c r="AK6" s="340"/>
      <c r="AL6" s="340"/>
      <c r="AM6" s="340"/>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row>
    <row r="7" spans="1:71">
      <c r="A7" s="341" t="s">
        <v>187</v>
      </c>
      <c r="B7" s="342"/>
      <c r="C7" s="343"/>
      <c r="D7" s="343"/>
      <c r="E7" s="343"/>
      <c r="F7" s="343"/>
      <c r="G7" s="343"/>
      <c r="H7" s="343"/>
      <c r="I7" s="343"/>
      <c r="J7" s="344"/>
      <c r="K7" s="345" t="s">
        <v>188</v>
      </c>
      <c r="L7" s="343"/>
      <c r="M7" s="343"/>
      <c r="N7" s="343"/>
      <c r="O7" s="343"/>
      <c r="P7" s="343"/>
      <c r="Q7" s="344"/>
      <c r="R7" s="345" t="s">
        <v>189</v>
      </c>
      <c r="S7" s="343"/>
      <c r="T7" s="343"/>
      <c r="U7" s="343"/>
      <c r="V7" s="343"/>
      <c r="W7" s="343"/>
      <c r="X7" s="343"/>
      <c r="Y7" s="343"/>
      <c r="Z7" s="344"/>
      <c r="AA7" s="345" t="s">
        <v>190</v>
      </c>
      <c r="AB7" s="343"/>
      <c r="AC7" s="343"/>
      <c r="AD7" s="343"/>
      <c r="AE7" s="343"/>
      <c r="AF7" s="343"/>
      <c r="AG7" s="344"/>
      <c r="AH7" s="345" t="s">
        <v>191</v>
      </c>
      <c r="AI7" s="343"/>
      <c r="AJ7" s="343"/>
      <c r="AK7" s="343"/>
      <c r="AL7" s="343"/>
      <c r="AM7" s="344"/>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row>
    <row r="8" spans="1:71" ht="16.5" customHeight="1">
      <c r="A8" s="350" t="s">
        <v>192</v>
      </c>
      <c r="B8" s="355" t="s">
        <v>15</v>
      </c>
      <c r="C8" s="362" t="s">
        <v>17</v>
      </c>
      <c r="D8" s="362" t="s">
        <v>19</v>
      </c>
      <c r="E8" s="369" t="s">
        <v>193</v>
      </c>
      <c r="F8" s="379" t="s">
        <v>21</v>
      </c>
      <c r="G8" s="98"/>
      <c r="H8" s="98"/>
      <c r="I8" s="369" t="s">
        <v>23</v>
      </c>
      <c r="J8" s="362" t="s">
        <v>194</v>
      </c>
      <c r="K8" s="370" t="s">
        <v>195</v>
      </c>
      <c r="L8" s="407" t="s">
        <v>196</v>
      </c>
      <c r="M8" s="369" t="s">
        <v>197</v>
      </c>
      <c r="N8" s="369" t="s">
        <v>198</v>
      </c>
      <c r="O8" s="420" t="s">
        <v>199</v>
      </c>
      <c r="P8" s="407" t="s">
        <v>196</v>
      </c>
      <c r="Q8" s="362" t="s">
        <v>29</v>
      </c>
      <c r="R8" s="427" t="s">
        <v>200</v>
      </c>
      <c r="S8" s="346" t="s">
        <v>31</v>
      </c>
      <c r="T8" s="369" t="s">
        <v>33</v>
      </c>
      <c r="U8" s="346" t="s">
        <v>201</v>
      </c>
      <c r="V8" s="346"/>
      <c r="W8" s="346"/>
      <c r="X8" s="346"/>
      <c r="Y8" s="346"/>
      <c r="Z8" s="346"/>
      <c r="AA8" s="444" t="s">
        <v>202</v>
      </c>
      <c r="AB8" s="444" t="s">
        <v>203</v>
      </c>
      <c r="AC8" s="444" t="s">
        <v>196</v>
      </c>
      <c r="AD8" s="444" t="s">
        <v>204</v>
      </c>
      <c r="AE8" s="444" t="s">
        <v>196</v>
      </c>
      <c r="AF8" s="444" t="s">
        <v>205</v>
      </c>
      <c r="AG8" s="427" t="s">
        <v>49</v>
      </c>
      <c r="AH8" s="346" t="s">
        <v>191</v>
      </c>
      <c r="AI8" s="346" t="s">
        <v>206</v>
      </c>
      <c r="AJ8" s="346" t="s">
        <v>207</v>
      </c>
      <c r="AK8" s="346" t="s">
        <v>208</v>
      </c>
      <c r="AL8" s="346" t="s">
        <v>209</v>
      </c>
      <c r="AM8" s="346" t="s">
        <v>53</v>
      </c>
      <c r="AN8" s="478" t="s">
        <v>208</v>
      </c>
      <c r="AO8" s="478" t="s">
        <v>209</v>
      </c>
      <c r="AP8" s="478" t="s">
        <v>53</v>
      </c>
      <c r="AQ8" s="478" t="s">
        <v>208</v>
      </c>
      <c r="AR8" s="478" t="s">
        <v>209</v>
      </c>
      <c r="AS8" s="478" t="s">
        <v>53</v>
      </c>
      <c r="AT8" s="478" t="s">
        <v>208</v>
      </c>
      <c r="AU8" s="478" t="s">
        <v>209</v>
      </c>
      <c r="AV8" s="478" t="s">
        <v>53</v>
      </c>
      <c r="AW8" s="478" t="s">
        <v>208</v>
      </c>
      <c r="AX8" s="478" t="s">
        <v>209</v>
      </c>
      <c r="AY8" s="478" t="s">
        <v>53</v>
      </c>
      <c r="AZ8" s="478" t="s">
        <v>208</v>
      </c>
      <c r="BA8" s="478" t="s">
        <v>209</v>
      </c>
      <c r="BB8" s="478" t="s">
        <v>53</v>
      </c>
      <c r="BC8" s="97"/>
      <c r="BD8" s="97"/>
      <c r="BE8" s="97"/>
      <c r="BF8" s="97"/>
      <c r="BG8" s="97"/>
      <c r="BH8" s="97"/>
      <c r="BI8" s="97"/>
      <c r="BJ8" s="97"/>
      <c r="BK8" s="97"/>
      <c r="BL8" s="97"/>
      <c r="BM8" s="97"/>
      <c r="BN8" s="97"/>
      <c r="BO8" s="97"/>
      <c r="BP8" s="97"/>
      <c r="BQ8" s="97"/>
      <c r="BR8" s="97"/>
      <c r="BS8" s="97"/>
    </row>
    <row r="9" spans="1:71" s="90" customFormat="1" ht="94.5" customHeight="1">
      <c r="A9" s="351"/>
      <c r="B9" s="355"/>
      <c r="C9" s="346"/>
      <c r="D9" s="346"/>
      <c r="E9" s="370"/>
      <c r="F9" s="380"/>
      <c r="G9" s="98" t="s">
        <v>210</v>
      </c>
      <c r="H9" s="98" t="s">
        <v>211</v>
      </c>
      <c r="I9" s="362"/>
      <c r="J9" s="346"/>
      <c r="K9" s="362"/>
      <c r="L9" s="345"/>
      <c r="M9" s="362"/>
      <c r="N9" s="362"/>
      <c r="O9" s="345"/>
      <c r="P9" s="345"/>
      <c r="Q9" s="346"/>
      <c r="R9" s="428"/>
      <c r="S9" s="346"/>
      <c r="T9" s="362"/>
      <c r="U9" s="102" t="s">
        <v>212</v>
      </c>
      <c r="V9" s="102" t="s">
        <v>213</v>
      </c>
      <c r="W9" s="102" t="s">
        <v>214</v>
      </c>
      <c r="X9" s="102" t="s">
        <v>215</v>
      </c>
      <c r="Y9" s="102" t="s">
        <v>216</v>
      </c>
      <c r="Z9" s="102" t="s">
        <v>217</v>
      </c>
      <c r="AA9" s="444"/>
      <c r="AB9" s="444"/>
      <c r="AC9" s="444"/>
      <c r="AD9" s="444"/>
      <c r="AE9" s="444"/>
      <c r="AF9" s="444"/>
      <c r="AG9" s="428"/>
      <c r="AH9" s="346"/>
      <c r="AI9" s="346"/>
      <c r="AJ9" s="346"/>
      <c r="AK9" s="346"/>
      <c r="AL9" s="346"/>
      <c r="AM9" s="346"/>
      <c r="AN9" s="479"/>
      <c r="AO9" s="484"/>
      <c r="AP9" s="484"/>
      <c r="AQ9" s="484"/>
      <c r="AR9" s="484"/>
      <c r="AS9" s="484"/>
      <c r="AT9" s="484"/>
      <c r="AU9" s="484"/>
      <c r="AV9" s="479"/>
      <c r="AW9" s="484"/>
      <c r="AX9" s="484"/>
      <c r="AY9" s="479"/>
      <c r="AZ9" s="484"/>
      <c r="BA9" s="484"/>
      <c r="BB9" s="479"/>
      <c r="BC9" s="103"/>
      <c r="BD9" s="103"/>
      <c r="BE9" s="103"/>
      <c r="BF9" s="103"/>
      <c r="BG9" s="103"/>
      <c r="BH9" s="103"/>
      <c r="BI9" s="103"/>
      <c r="BJ9" s="103"/>
      <c r="BK9" s="103"/>
      <c r="BL9" s="103"/>
      <c r="BM9" s="103"/>
      <c r="BN9" s="103"/>
      <c r="BO9" s="103"/>
      <c r="BP9" s="103"/>
      <c r="BQ9" s="103"/>
      <c r="BR9" s="103"/>
      <c r="BS9" s="103"/>
    </row>
    <row r="10" spans="1:71" s="91" customFormat="1" ht="16.5" customHeight="1">
      <c r="A10" s="352">
        <v>1</v>
      </c>
      <c r="B10" s="356" t="s">
        <v>218</v>
      </c>
      <c r="C10" s="356" t="s">
        <v>219</v>
      </c>
      <c r="D10" s="363" t="s">
        <v>220</v>
      </c>
      <c r="E10" s="371" t="s">
        <v>221</v>
      </c>
      <c r="F10" s="381" t="s">
        <v>222</v>
      </c>
      <c r="G10" s="383" t="s">
        <v>223</v>
      </c>
      <c r="H10" s="381" t="s">
        <v>224</v>
      </c>
      <c r="I10" s="389" t="s">
        <v>225</v>
      </c>
      <c r="J10" s="395">
        <v>36</v>
      </c>
      <c r="K10" s="401" t="str">
        <f>IF(J10&lt;=0,"",IF(J10&lt;=2,"Muy Baja",IF(J10&lt;=24,"Baja",IF(J10&lt;=500,"Media",IF(J10&lt;=5000,"Alta","Muy Alta")))))</f>
        <v>Media</v>
      </c>
      <c r="L10" s="408">
        <f>IF(K10="","",IF(K10="Muy Baja",0.2,IF(K10="Baja",0.4,IF(K10="Media",0.6,IF(K10="Alta",0.8,IF(K10="Muy Alta",1,))))))</f>
        <v>0.6</v>
      </c>
      <c r="M10" s="414" t="s">
        <v>226</v>
      </c>
      <c r="N10" s="408" t="str">
        <f>IF(NOT(ISERROR(MATCH(M10,'Tabla Impacto'!$B$221:$B$223,0))),'Tabla Impacto'!$F$223&amp;"Por favor no seleccionar los criterios de impacto(Afectación Económica o presupuestal y Pérdida Reputacional)",M10)</f>
        <v>El riesgo afecta la imagen de la entidad con algunos usuarios de relevancia frente al logro de los objetivos</v>
      </c>
      <c r="O10" s="401" t="str">
        <f>IF(OR(N10='Tabla Impacto'!$C$11,N10='Tabla Impacto'!$D$11),"Leve",IF(OR(N10='Tabla Impacto'!$C$12,N10='Tabla Impacto'!$D$12),"Menor",IF(OR(N10='Tabla Impacto'!$C$13,N10='Tabla Impacto'!$D$13),"Moderado",IF(OR(N10='Tabla Impacto'!$C$14,N10='Tabla Impacto'!$D$14),"Mayor",IF(OR(N10='Tabla Impacto'!$C$15,N10='Tabla Impacto'!$D$15),"Catastrófico","")))))</f>
        <v>Moderado</v>
      </c>
      <c r="P10" s="408">
        <f>IF(O10="","",IF(O10="Leve",0.2,IF(O10="Menor",0.4,IF(O10="Moderado",0.6,IF(O10="Mayor",0.8,IF(O10="Catastrófico",1,))))))</f>
        <v>0.6</v>
      </c>
      <c r="Q10" s="421"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429">
        <v>1</v>
      </c>
      <c r="S10" s="359" t="s">
        <v>227</v>
      </c>
      <c r="T10" s="435" t="s">
        <v>228</v>
      </c>
      <c r="U10" s="438" t="s">
        <v>229</v>
      </c>
      <c r="V10" s="438" t="s">
        <v>230</v>
      </c>
      <c r="W10" s="441" t="str">
        <f>IF(AND(U10="Preventivo",V10="Automático"),"50%",IF(AND(U10="Preventivo",V10="Manual"),"40%",IF(AND(U10="Detectivo",V10="Automático"),"40%",IF(AND(U10="Detectivo",V10="Manual"),"30%",IF(AND(U10="Correctivo",V10="Automático"),"35%",IF(AND(U10="Correctivo",V10="Manual"),"25%",""))))))</f>
        <v>30%</v>
      </c>
      <c r="X10" s="438" t="s">
        <v>231</v>
      </c>
      <c r="Y10" s="438" t="s">
        <v>232</v>
      </c>
      <c r="Z10" s="438" t="s">
        <v>233</v>
      </c>
      <c r="AA10" s="445">
        <v>0.42</v>
      </c>
      <c r="AB10" s="448" t="str">
        <f>IFERROR(IF(AA10="","",IF(AA10&lt;=0.2,"Muy Baja",IF(AA10&lt;=0.4,"Baja",IF(AA10&lt;=0.6,"Media",IF(AA10&lt;=0.8,"Alta","Muy Alta"))))),"")</f>
        <v>Media</v>
      </c>
      <c r="AC10" s="441">
        <f>+AA10</f>
        <v>0.42</v>
      </c>
      <c r="AD10" s="448" t="s">
        <v>234</v>
      </c>
      <c r="AE10" s="441">
        <v>0.6</v>
      </c>
      <c r="AF10" s="451"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438" t="s">
        <v>235</v>
      </c>
      <c r="AH10" s="356" t="s">
        <v>236</v>
      </c>
      <c r="AI10" s="356" t="s">
        <v>237</v>
      </c>
      <c r="AJ10" s="454">
        <v>45292</v>
      </c>
      <c r="AK10" s="454" t="s">
        <v>238</v>
      </c>
      <c r="AL10" s="356" t="s">
        <v>239</v>
      </c>
      <c r="AM10" s="472" t="s">
        <v>240</v>
      </c>
      <c r="AN10" s="480" t="s">
        <v>241</v>
      </c>
      <c r="AO10" s="485" t="s">
        <v>242</v>
      </c>
      <c r="AP10" s="475" t="s">
        <v>240</v>
      </c>
      <c r="AQ10" s="494" t="s">
        <v>243</v>
      </c>
      <c r="AR10" s="485" t="s">
        <v>244</v>
      </c>
      <c r="AS10" s="475" t="s">
        <v>240</v>
      </c>
      <c r="AT10" s="494" t="s">
        <v>245</v>
      </c>
      <c r="AU10" s="498" t="s">
        <v>246</v>
      </c>
      <c r="AV10" s="505" t="s">
        <v>240</v>
      </c>
      <c r="AW10" s="494" t="s">
        <v>247</v>
      </c>
      <c r="AX10" s="498" t="s">
        <v>248</v>
      </c>
      <c r="AY10" s="505" t="s">
        <v>240</v>
      </c>
      <c r="AZ10" s="494" t="s">
        <v>249</v>
      </c>
      <c r="BA10" s="498" t="s">
        <v>250</v>
      </c>
      <c r="BB10" s="505" t="s">
        <v>240</v>
      </c>
      <c r="BC10" s="104"/>
      <c r="BD10" s="104"/>
      <c r="BE10" s="104"/>
      <c r="BF10" s="104"/>
      <c r="BG10" s="104"/>
      <c r="BH10" s="104"/>
      <c r="BI10" s="104"/>
      <c r="BJ10" s="104"/>
      <c r="BK10" s="104"/>
      <c r="BL10" s="104"/>
      <c r="BM10" s="104"/>
      <c r="BN10" s="104"/>
      <c r="BO10" s="104"/>
      <c r="BP10" s="104"/>
      <c r="BQ10" s="104"/>
      <c r="BR10" s="104"/>
      <c r="BS10" s="104"/>
    </row>
    <row r="11" spans="1:71">
      <c r="A11" s="353"/>
      <c r="B11" s="357"/>
      <c r="C11" s="357"/>
      <c r="D11" s="364"/>
      <c r="E11" s="372"/>
      <c r="F11" s="381"/>
      <c r="G11" s="384"/>
      <c r="H11" s="381"/>
      <c r="I11" s="390"/>
      <c r="J11" s="396"/>
      <c r="K11" s="402"/>
      <c r="L11" s="409"/>
      <c r="M11" s="415"/>
      <c r="N11" s="409">
        <f>IF(NOT(ISERROR(MATCH(M11,_xlfn.ANCHORARRAY(#REF!),0))),#REF!&amp;"Por favor no seleccionar los criterios de impacto",M11)</f>
        <v>0</v>
      </c>
      <c r="O11" s="402"/>
      <c r="P11" s="409"/>
      <c r="Q11" s="422"/>
      <c r="R11" s="430"/>
      <c r="S11" s="360"/>
      <c r="T11" s="436"/>
      <c r="U11" s="439"/>
      <c r="V11" s="439"/>
      <c r="W11" s="442"/>
      <c r="X11" s="439"/>
      <c r="Y11" s="439"/>
      <c r="Z11" s="439"/>
      <c r="AA11" s="446"/>
      <c r="AB11" s="449"/>
      <c r="AC11" s="442"/>
      <c r="AD11" s="449"/>
      <c r="AE11" s="442"/>
      <c r="AF11" s="452"/>
      <c r="AG11" s="439"/>
      <c r="AH11" s="357"/>
      <c r="AI11" s="357"/>
      <c r="AJ11" s="455"/>
      <c r="AK11" s="455"/>
      <c r="AL11" s="357"/>
      <c r="AM11" s="396"/>
      <c r="AN11" s="481"/>
      <c r="AO11" s="486"/>
      <c r="AP11" s="476"/>
      <c r="AQ11" s="495"/>
      <c r="AR11" s="486"/>
      <c r="AS11" s="476"/>
      <c r="AT11" s="495"/>
      <c r="AU11" s="499"/>
      <c r="AV11" s="506"/>
      <c r="AW11" s="495"/>
      <c r="AX11" s="499"/>
      <c r="AY11" s="506"/>
      <c r="AZ11" s="495"/>
      <c r="BA11" s="499"/>
      <c r="BB11" s="506"/>
      <c r="BC11" s="97"/>
      <c r="BD11" s="97"/>
      <c r="BE11" s="97"/>
      <c r="BF11" s="97"/>
      <c r="BG11" s="97"/>
      <c r="BH11" s="97"/>
      <c r="BI11" s="97"/>
      <c r="BJ11" s="97"/>
      <c r="BK11" s="97"/>
      <c r="BL11" s="97"/>
      <c r="BM11" s="97"/>
      <c r="BN11" s="97"/>
      <c r="BO11" s="97"/>
      <c r="BP11" s="97"/>
      <c r="BQ11" s="97"/>
      <c r="BR11" s="97"/>
      <c r="BS11" s="97"/>
    </row>
    <row r="12" spans="1:71" ht="46.2" customHeight="1">
      <c r="A12" s="353"/>
      <c r="B12" s="357"/>
      <c r="C12" s="357"/>
      <c r="D12" s="364"/>
      <c r="E12" s="372"/>
      <c r="F12" s="381"/>
      <c r="G12" s="384"/>
      <c r="H12" s="381"/>
      <c r="I12" s="390"/>
      <c r="J12" s="396"/>
      <c r="K12" s="402"/>
      <c r="L12" s="409"/>
      <c r="M12" s="415"/>
      <c r="N12" s="409">
        <f>IF(NOT(ISERROR(MATCH(M12,_xlfn.ANCHORARRAY(#REF!),0))),#REF!&amp;"Por favor no seleccionar los criterios de impacto",M12)</f>
        <v>0</v>
      </c>
      <c r="O12" s="402"/>
      <c r="P12" s="409"/>
      <c r="Q12" s="422"/>
      <c r="R12" s="430"/>
      <c r="S12" s="360"/>
      <c r="T12" s="436"/>
      <c r="U12" s="439"/>
      <c r="V12" s="439"/>
      <c r="W12" s="442"/>
      <c r="X12" s="439"/>
      <c r="Y12" s="439"/>
      <c r="Z12" s="439"/>
      <c r="AA12" s="446"/>
      <c r="AB12" s="449"/>
      <c r="AC12" s="442"/>
      <c r="AD12" s="449"/>
      <c r="AE12" s="442"/>
      <c r="AF12" s="452"/>
      <c r="AG12" s="439"/>
      <c r="AH12" s="357"/>
      <c r="AI12" s="357"/>
      <c r="AJ12" s="455"/>
      <c r="AK12" s="455"/>
      <c r="AL12" s="357"/>
      <c r="AM12" s="396"/>
      <c r="AN12" s="481"/>
      <c r="AO12" s="486"/>
      <c r="AP12" s="476"/>
      <c r="AQ12" s="495"/>
      <c r="AR12" s="486"/>
      <c r="AS12" s="476"/>
      <c r="AT12" s="495"/>
      <c r="AU12" s="499"/>
      <c r="AV12" s="506"/>
      <c r="AW12" s="495"/>
      <c r="AX12" s="499"/>
      <c r="AY12" s="506"/>
      <c r="AZ12" s="495"/>
      <c r="BA12" s="499"/>
      <c r="BB12" s="506"/>
      <c r="BC12" s="97"/>
      <c r="BD12" s="97"/>
      <c r="BE12" s="97"/>
      <c r="BF12" s="97"/>
      <c r="BG12" s="97"/>
      <c r="BH12" s="97"/>
      <c r="BI12" s="97"/>
      <c r="BJ12" s="97"/>
      <c r="BK12" s="97"/>
      <c r="BL12" s="97"/>
      <c r="BM12" s="97"/>
      <c r="BN12" s="97"/>
      <c r="BO12" s="97"/>
      <c r="BP12" s="97"/>
      <c r="BQ12" s="97"/>
      <c r="BR12" s="97"/>
      <c r="BS12" s="97"/>
    </row>
    <row r="13" spans="1:71" ht="46.5" customHeight="1">
      <c r="A13" s="353"/>
      <c r="B13" s="357"/>
      <c r="C13" s="357"/>
      <c r="D13" s="364"/>
      <c r="E13" s="373"/>
      <c r="F13" s="381"/>
      <c r="G13" s="384"/>
      <c r="H13" s="381"/>
      <c r="I13" s="390"/>
      <c r="J13" s="396"/>
      <c r="K13" s="402"/>
      <c r="L13" s="409"/>
      <c r="M13" s="415"/>
      <c r="N13" s="409">
        <f>IF(NOT(ISERROR(MATCH(M13,_xlfn.ANCHORARRAY(#REF!),0))),#REF!&amp;"Por favor no seleccionar los criterios de impacto",M13)</f>
        <v>0</v>
      </c>
      <c r="O13" s="402"/>
      <c r="P13" s="409"/>
      <c r="Q13" s="422"/>
      <c r="R13" s="431"/>
      <c r="S13" s="361"/>
      <c r="T13" s="437"/>
      <c r="U13" s="440"/>
      <c r="V13" s="440"/>
      <c r="W13" s="443"/>
      <c r="X13" s="440"/>
      <c r="Y13" s="440"/>
      <c r="Z13" s="440"/>
      <c r="AA13" s="447"/>
      <c r="AB13" s="450"/>
      <c r="AC13" s="443"/>
      <c r="AD13" s="450"/>
      <c r="AE13" s="443"/>
      <c r="AF13" s="453"/>
      <c r="AG13" s="440"/>
      <c r="AH13" s="357"/>
      <c r="AI13" s="358"/>
      <c r="AJ13" s="456"/>
      <c r="AK13" s="456"/>
      <c r="AL13" s="358"/>
      <c r="AM13" s="397"/>
      <c r="AN13" s="482"/>
      <c r="AO13" s="487"/>
      <c r="AP13" s="492"/>
      <c r="AQ13" s="496"/>
      <c r="AR13" s="487"/>
      <c r="AS13" s="492"/>
      <c r="AT13" s="496"/>
      <c r="AU13" s="500"/>
      <c r="AV13" s="507"/>
      <c r="AW13" s="496"/>
      <c r="AX13" s="500"/>
      <c r="AY13" s="507"/>
      <c r="AZ13" s="496"/>
      <c r="BA13" s="500"/>
      <c r="BB13" s="507"/>
      <c r="BC13" s="97"/>
      <c r="BD13" s="97"/>
      <c r="BE13" s="97"/>
      <c r="BF13" s="97"/>
      <c r="BG13" s="97"/>
      <c r="BH13" s="97"/>
      <c r="BI13" s="97"/>
      <c r="BJ13" s="97"/>
      <c r="BK13" s="97"/>
      <c r="BL13" s="97"/>
      <c r="BM13" s="97"/>
      <c r="BN13" s="97"/>
      <c r="BO13" s="97"/>
      <c r="BP13" s="97"/>
      <c r="BQ13" s="97"/>
      <c r="BR13" s="97"/>
      <c r="BS13" s="97"/>
    </row>
    <row r="14" spans="1:71" ht="96.75" customHeight="1">
      <c r="A14" s="353"/>
      <c r="B14" s="357"/>
      <c r="C14" s="357"/>
      <c r="D14" s="364"/>
      <c r="E14" s="374" t="s">
        <v>251</v>
      </c>
      <c r="F14" s="381"/>
      <c r="G14" s="384"/>
      <c r="H14" s="381"/>
      <c r="I14" s="390"/>
      <c r="J14" s="396"/>
      <c r="K14" s="402"/>
      <c r="L14" s="409"/>
      <c r="M14" s="415"/>
      <c r="N14" s="409">
        <f>IF(NOT(ISERROR(MATCH(M14,_xlfn.ANCHORARRAY(#REF!),0))),#REF!&amp;"Por favor no seleccionar los criterios de impacto",M14)</f>
        <v>0</v>
      </c>
      <c r="O14" s="402"/>
      <c r="P14" s="409"/>
      <c r="Q14" s="422"/>
      <c r="R14" s="429">
        <v>2</v>
      </c>
      <c r="S14" s="432" t="s">
        <v>252</v>
      </c>
      <c r="T14" s="435" t="s">
        <v>228</v>
      </c>
      <c r="U14" s="438" t="s">
        <v>253</v>
      </c>
      <c r="V14" s="438" t="s">
        <v>230</v>
      </c>
      <c r="W14" s="441" t="str">
        <f t="shared" ref="W14" si="0">IF(AND(U14="Preventivo",V14="Automático"),"50%",IF(AND(U14="Preventivo",V14="Manual"),"40%",IF(AND(U14="Detectivo",V14="Automático"),"40%",IF(AND(U14="Detectivo",V14="Manual"),"30%",IF(AND(U14="Correctivo",V14="Automático"),"35%",IF(AND(U14="Correctivo",V14="Manual"),"25%",""))))))</f>
        <v>40%</v>
      </c>
      <c r="X14" s="438" t="s">
        <v>231</v>
      </c>
      <c r="Y14" s="438" t="s">
        <v>232</v>
      </c>
      <c r="Z14" s="438" t="s">
        <v>233</v>
      </c>
      <c r="AA14" s="445">
        <v>0.25</v>
      </c>
      <c r="AB14" s="448" t="str">
        <f t="shared" ref="AB14" si="1">IFERROR(IF(AA14="","",IF(AA14&lt;=0.2,"Muy Baja",IF(AA14&lt;=0.4,"Baja",IF(AA14&lt;=0.6,"Media",IF(AA14&lt;=0.8,"Alta","Muy Alta"))))),"")</f>
        <v>Baja</v>
      </c>
      <c r="AC14" s="441">
        <f t="shared" ref="AC14" si="2">+AA14</f>
        <v>0.25</v>
      </c>
      <c r="AD14" s="448" t="s">
        <v>234</v>
      </c>
      <c r="AE14" s="441">
        <v>0.6</v>
      </c>
      <c r="AF14" s="451" t="str">
        <f t="shared" ref="AF14" si="3">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Moderado</v>
      </c>
      <c r="AG14" s="438" t="s">
        <v>235</v>
      </c>
      <c r="AH14" s="357"/>
      <c r="AI14" s="359" t="s">
        <v>254</v>
      </c>
      <c r="AJ14" s="457">
        <v>45292</v>
      </c>
      <c r="AK14" s="462" t="s">
        <v>255</v>
      </c>
      <c r="AL14" s="467" t="s">
        <v>256</v>
      </c>
      <c r="AM14" s="473" t="s">
        <v>240</v>
      </c>
      <c r="AN14" s="462" t="s">
        <v>257</v>
      </c>
      <c r="AO14" s="488" t="s">
        <v>258</v>
      </c>
      <c r="AP14" s="473" t="s">
        <v>240</v>
      </c>
      <c r="AQ14" s="467" t="s">
        <v>259</v>
      </c>
      <c r="AR14" s="488" t="s">
        <v>260</v>
      </c>
      <c r="AS14" s="473"/>
      <c r="AT14" s="473" t="s">
        <v>261</v>
      </c>
      <c r="AU14" s="501"/>
      <c r="AV14" s="508"/>
      <c r="AW14" s="473" t="s">
        <v>247</v>
      </c>
      <c r="AX14" s="509" t="s">
        <v>262</v>
      </c>
      <c r="AY14" s="508"/>
      <c r="AZ14" s="511" t="s">
        <v>249</v>
      </c>
      <c r="BA14" s="509" t="s">
        <v>263</v>
      </c>
      <c r="BB14" s="508"/>
      <c r="BC14" s="97"/>
      <c r="BD14" s="97"/>
      <c r="BE14" s="97"/>
      <c r="BF14" s="97"/>
      <c r="BG14" s="97"/>
      <c r="BH14" s="97"/>
      <c r="BI14" s="97"/>
      <c r="BJ14" s="97"/>
      <c r="BK14" s="97"/>
      <c r="BL14" s="97"/>
      <c r="BM14" s="97"/>
      <c r="BN14" s="97"/>
      <c r="BO14" s="97"/>
      <c r="BP14" s="97"/>
      <c r="BQ14" s="97"/>
      <c r="BR14" s="97"/>
      <c r="BS14" s="97"/>
    </row>
    <row r="15" spans="1:71" ht="186" customHeight="1">
      <c r="A15" s="354"/>
      <c r="B15" s="358"/>
      <c r="C15" s="358"/>
      <c r="D15" s="365"/>
      <c r="E15" s="375"/>
      <c r="F15" s="381"/>
      <c r="G15" s="385"/>
      <c r="H15" s="381"/>
      <c r="I15" s="391"/>
      <c r="J15" s="397"/>
      <c r="K15" s="403"/>
      <c r="L15" s="410"/>
      <c r="M15" s="416"/>
      <c r="N15" s="410">
        <f>IF(NOT(ISERROR(MATCH(M15,_xlfn.ANCHORARRAY(#REF!),0))),#REF!&amp;"Por favor no seleccionar los criterios de impacto",M15)</f>
        <v>0</v>
      </c>
      <c r="O15" s="403"/>
      <c r="P15" s="410"/>
      <c r="Q15" s="423"/>
      <c r="R15" s="431"/>
      <c r="S15" s="433"/>
      <c r="T15" s="437"/>
      <c r="U15" s="440"/>
      <c r="V15" s="440"/>
      <c r="W15" s="443"/>
      <c r="X15" s="440"/>
      <c r="Y15" s="440"/>
      <c r="Z15" s="440"/>
      <c r="AA15" s="447"/>
      <c r="AB15" s="450"/>
      <c r="AC15" s="443"/>
      <c r="AD15" s="450"/>
      <c r="AE15" s="443"/>
      <c r="AF15" s="453"/>
      <c r="AG15" s="440"/>
      <c r="AH15" s="358"/>
      <c r="AI15" s="361"/>
      <c r="AJ15" s="458"/>
      <c r="AK15" s="463"/>
      <c r="AL15" s="468"/>
      <c r="AM15" s="474"/>
      <c r="AN15" s="463"/>
      <c r="AO15" s="489"/>
      <c r="AP15" s="474"/>
      <c r="AQ15" s="468"/>
      <c r="AR15" s="489"/>
      <c r="AS15" s="474"/>
      <c r="AT15" s="474"/>
      <c r="AU15" s="502"/>
      <c r="AV15" s="508"/>
      <c r="AW15" s="474"/>
      <c r="AX15" s="510"/>
      <c r="AY15" s="508"/>
      <c r="AZ15" s="512"/>
      <c r="BA15" s="510"/>
      <c r="BB15" s="508"/>
      <c r="BC15" s="97"/>
      <c r="BD15" s="97"/>
      <c r="BE15" s="97"/>
      <c r="BF15" s="97"/>
      <c r="BG15" s="97"/>
      <c r="BH15" s="97"/>
      <c r="BI15" s="97"/>
      <c r="BJ15" s="97"/>
      <c r="BK15" s="97"/>
      <c r="BL15" s="97"/>
      <c r="BM15" s="97"/>
      <c r="BN15" s="97"/>
      <c r="BO15" s="97"/>
      <c r="BP15" s="97"/>
      <c r="BQ15" s="97"/>
      <c r="BR15" s="97"/>
      <c r="BS15" s="97"/>
    </row>
    <row r="16" spans="1:71" ht="71.25" customHeight="1">
      <c r="A16" s="352">
        <v>2</v>
      </c>
      <c r="B16" s="359" t="s">
        <v>218</v>
      </c>
      <c r="C16" s="359" t="s">
        <v>264</v>
      </c>
      <c r="D16" s="366" t="s">
        <v>265</v>
      </c>
      <c r="E16" s="376" t="s">
        <v>266</v>
      </c>
      <c r="F16" s="382" t="s">
        <v>267</v>
      </c>
      <c r="G16" s="383" t="s">
        <v>268</v>
      </c>
      <c r="H16" s="386" t="s">
        <v>269</v>
      </c>
      <c r="I16" s="392" t="s">
        <v>225</v>
      </c>
      <c r="J16" s="398">
        <v>365</v>
      </c>
      <c r="K16" s="404" t="str">
        <f>IF(J16&lt;=0,"",IF(J16&lt;=2,"Muy Baja",IF(J16&lt;=24,"Baja",IF(J16&lt;=500,"Media",IF(J16&lt;=5000,"Alta","Muy Alta")))))</f>
        <v>Media</v>
      </c>
      <c r="L16" s="411">
        <f>IF(K16="","",IF(K16="Muy Baja",0.2,IF(K16="Baja",0.4,IF(K16="Media",0.6,IF(K16="Alta",0.8,IF(K16="Muy Alta",1,))))))</f>
        <v>0.6</v>
      </c>
      <c r="M16" s="417" t="s">
        <v>270</v>
      </c>
      <c r="N16" s="411" t="str">
        <f>IF(NOT(ISERROR(MATCH(M16,'Tabla Impacto'!$B$221:$B$223,0))),'Tabla Impacto'!$F$223&amp;"Por favor no seleccionar los criterios de impacto(Afectación Económica o presupuestal y Pérdida Reputacional)",M16)</f>
        <v>Entre 1000 y 5000 SMLMV</v>
      </c>
      <c r="O16" s="404" t="str">
        <f>IF(OR(N16='Tabla Impacto'!$C$11,N16='Tabla Impacto'!$D$11),"Leve",IF(OR(N16='Tabla Impacto'!$C$12,N16='Tabla Impacto'!$D$12),"Menor",IF(OR(N16='Tabla Impacto'!$C$13,N16='Tabla Impacto'!$D$13),"Moderado",IF(OR(N16='Tabla Impacto'!$C$14,N16='Tabla Impacto'!$D$14),"Mayor",IF(OR(N16='Tabla Impacto'!$C$15,N16='Tabla Impacto'!$D$15),"Catastrófico","")))))</f>
        <v>Moderado</v>
      </c>
      <c r="P16" s="411">
        <f>IF(O16="","",IF(O16="Leve",0.2,IF(O16="Menor",0.4,IF(O16="Moderado",0.6,IF(O16="Mayor",0.8,IF(O16="Catastrófico",1,))))))</f>
        <v>0.6</v>
      </c>
      <c r="Q16" s="424"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Moderado</v>
      </c>
      <c r="R16" s="429">
        <v>1</v>
      </c>
      <c r="S16" s="432" t="s">
        <v>271</v>
      </c>
      <c r="T16" s="435" t="s">
        <v>228</v>
      </c>
      <c r="U16" s="438" t="s">
        <v>253</v>
      </c>
      <c r="V16" s="438" t="s">
        <v>230</v>
      </c>
      <c r="W16" s="441" t="str">
        <f>IF(AND(U16="Preventivo",V16="Automático"),"50%",IF(AND(U16="Preventivo",V16="Manual"),"40%",IF(AND(U16="Detectivo",V16="Automático"),"40%",IF(AND(U16="Detectivo",V16="Manual"),"30%",IF(AND(U16="Correctivo",V16="Automático"),"35%",IF(AND(U16="Correctivo",V16="Manual"),"25%",""))))))</f>
        <v>40%</v>
      </c>
      <c r="X16" s="438" t="s">
        <v>231</v>
      </c>
      <c r="Y16" s="438" t="s">
        <v>232</v>
      </c>
      <c r="Z16" s="438" t="s">
        <v>233</v>
      </c>
      <c r="AA16" s="445">
        <v>0.36</v>
      </c>
      <c r="AB16" s="448" t="str">
        <f>IFERROR(IF(AA16="","",IF(AA16&lt;=0.2,"Muy Baja",IF(AA16&lt;=0.4,"Baja",IF(AA16&lt;=0.6,"Media",IF(AA16&lt;=0.8,"Alta","Muy Alta"))))),"")</f>
        <v>Baja</v>
      </c>
      <c r="AC16" s="441">
        <f>+AA16</f>
        <v>0.36</v>
      </c>
      <c r="AD16" s="448" t="s">
        <v>234</v>
      </c>
      <c r="AE16" s="441">
        <v>0.6</v>
      </c>
      <c r="AF16" s="451" t="str">
        <f>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Moderado</v>
      </c>
      <c r="AG16" s="438" t="s">
        <v>235</v>
      </c>
      <c r="AH16" s="359" t="s">
        <v>272</v>
      </c>
      <c r="AI16" s="359" t="s">
        <v>237</v>
      </c>
      <c r="AJ16" s="459">
        <v>45505</v>
      </c>
      <c r="AK16" s="464" t="s">
        <v>273</v>
      </c>
      <c r="AL16" s="469" t="s">
        <v>273</v>
      </c>
      <c r="AM16" s="475" t="s">
        <v>240</v>
      </c>
      <c r="AN16" s="464" t="s">
        <v>273</v>
      </c>
      <c r="AO16" s="490" t="s">
        <v>273</v>
      </c>
      <c r="AP16" s="475" t="s">
        <v>240</v>
      </c>
      <c r="AQ16" s="464" t="s">
        <v>273</v>
      </c>
      <c r="AR16" s="490" t="s">
        <v>273</v>
      </c>
      <c r="AS16" s="475" t="s">
        <v>240</v>
      </c>
      <c r="AT16" s="494" t="s">
        <v>274</v>
      </c>
      <c r="AU16" s="503" t="s">
        <v>275</v>
      </c>
      <c r="AV16" s="505" t="s">
        <v>240</v>
      </c>
      <c r="AW16" s="494">
        <v>45596</v>
      </c>
      <c r="AX16" s="503" t="s">
        <v>276</v>
      </c>
      <c r="AY16" s="505" t="s">
        <v>240</v>
      </c>
      <c r="AZ16" s="513" t="s">
        <v>249</v>
      </c>
      <c r="BA16" s="516" t="s">
        <v>277</v>
      </c>
      <c r="BB16" s="505" t="s">
        <v>240</v>
      </c>
      <c r="BC16" s="97"/>
      <c r="BD16" s="97"/>
      <c r="BE16" s="97"/>
      <c r="BF16" s="97"/>
      <c r="BG16" s="97"/>
      <c r="BH16" s="97"/>
      <c r="BI16" s="97"/>
      <c r="BJ16" s="97"/>
      <c r="BK16" s="97"/>
      <c r="BL16" s="97"/>
      <c r="BM16" s="97"/>
      <c r="BN16" s="97"/>
      <c r="BO16" s="97"/>
      <c r="BP16" s="97"/>
      <c r="BQ16" s="97"/>
      <c r="BR16" s="97"/>
      <c r="BS16" s="97"/>
    </row>
    <row r="17" spans="1:71" ht="30" customHeight="1">
      <c r="A17" s="353"/>
      <c r="B17" s="360"/>
      <c r="C17" s="360"/>
      <c r="D17" s="367"/>
      <c r="E17" s="377"/>
      <c r="F17" s="382"/>
      <c r="G17" s="384"/>
      <c r="H17" s="387"/>
      <c r="I17" s="393"/>
      <c r="J17" s="399"/>
      <c r="K17" s="405"/>
      <c r="L17" s="412"/>
      <c r="M17" s="418"/>
      <c r="N17" s="412">
        <f>IF(NOT(ISERROR(MATCH(M17,_xlfn.ANCHORARRAY(#REF!),0))),#REF!&amp;"Por favor no seleccionar los criterios de impacto",M17)</f>
        <v>0</v>
      </c>
      <c r="O17" s="405"/>
      <c r="P17" s="412"/>
      <c r="Q17" s="425"/>
      <c r="R17" s="430"/>
      <c r="S17" s="434"/>
      <c r="T17" s="436"/>
      <c r="U17" s="439"/>
      <c r="V17" s="439"/>
      <c r="W17" s="442"/>
      <c r="X17" s="439"/>
      <c r="Y17" s="439"/>
      <c r="Z17" s="439"/>
      <c r="AA17" s="446"/>
      <c r="AB17" s="449"/>
      <c r="AC17" s="442"/>
      <c r="AD17" s="449"/>
      <c r="AE17" s="442"/>
      <c r="AF17" s="452"/>
      <c r="AG17" s="439"/>
      <c r="AH17" s="360"/>
      <c r="AI17" s="360"/>
      <c r="AJ17" s="460"/>
      <c r="AK17" s="465"/>
      <c r="AL17" s="470"/>
      <c r="AM17" s="476"/>
      <c r="AN17" s="465"/>
      <c r="AO17" s="486"/>
      <c r="AP17" s="476"/>
      <c r="AQ17" s="465"/>
      <c r="AR17" s="486"/>
      <c r="AS17" s="476"/>
      <c r="AT17" s="495"/>
      <c r="AU17" s="499"/>
      <c r="AV17" s="506"/>
      <c r="AW17" s="495"/>
      <c r="AX17" s="499"/>
      <c r="AY17" s="506"/>
      <c r="AZ17" s="514"/>
      <c r="BA17" s="517"/>
      <c r="BB17" s="506"/>
      <c r="BC17" s="97"/>
      <c r="BD17" s="97"/>
      <c r="BE17" s="97"/>
      <c r="BF17" s="97"/>
      <c r="BG17" s="97"/>
      <c r="BH17" s="97"/>
      <c r="BI17" s="97"/>
      <c r="BJ17" s="97"/>
      <c r="BK17" s="97"/>
      <c r="BL17" s="97"/>
      <c r="BM17" s="97"/>
      <c r="BN17" s="97"/>
      <c r="BO17" s="97"/>
      <c r="BP17" s="97"/>
      <c r="BQ17" s="97"/>
      <c r="BR17" s="97"/>
      <c r="BS17" s="97"/>
    </row>
    <row r="18" spans="1:71" ht="25.5" customHeight="1">
      <c r="A18" s="353"/>
      <c r="B18" s="360"/>
      <c r="C18" s="360"/>
      <c r="D18" s="367"/>
      <c r="E18" s="376" t="s">
        <v>278</v>
      </c>
      <c r="F18" s="382"/>
      <c r="G18" s="384"/>
      <c r="H18" s="387"/>
      <c r="I18" s="393"/>
      <c r="J18" s="399"/>
      <c r="K18" s="405"/>
      <c r="L18" s="412"/>
      <c r="M18" s="418"/>
      <c r="N18" s="412">
        <f>IF(NOT(ISERROR(MATCH(M18,_xlfn.ANCHORARRAY(#REF!),0))),#REF!&amp;"Por favor no seleccionar los criterios de impacto",M18)</f>
        <v>0</v>
      </c>
      <c r="O18" s="405"/>
      <c r="P18" s="412"/>
      <c r="Q18" s="425"/>
      <c r="R18" s="430"/>
      <c r="S18" s="434"/>
      <c r="T18" s="436"/>
      <c r="U18" s="439"/>
      <c r="V18" s="439"/>
      <c r="W18" s="442"/>
      <c r="X18" s="439"/>
      <c r="Y18" s="439"/>
      <c r="Z18" s="439"/>
      <c r="AA18" s="446"/>
      <c r="AB18" s="449"/>
      <c r="AC18" s="442"/>
      <c r="AD18" s="449"/>
      <c r="AE18" s="442"/>
      <c r="AF18" s="452"/>
      <c r="AG18" s="439"/>
      <c r="AH18" s="360"/>
      <c r="AI18" s="360"/>
      <c r="AJ18" s="460"/>
      <c r="AK18" s="465"/>
      <c r="AL18" s="470"/>
      <c r="AM18" s="476"/>
      <c r="AN18" s="465"/>
      <c r="AO18" s="486"/>
      <c r="AP18" s="476"/>
      <c r="AQ18" s="465"/>
      <c r="AR18" s="486"/>
      <c r="AS18" s="476"/>
      <c r="AT18" s="495"/>
      <c r="AU18" s="499"/>
      <c r="AV18" s="506"/>
      <c r="AW18" s="495"/>
      <c r="AX18" s="499"/>
      <c r="AY18" s="506"/>
      <c r="AZ18" s="514"/>
      <c r="BA18" s="517"/>
      <c r="BB18" s="506"/>
      <c r="BC18" s="97"/>
      <c r="BD18" s="97"/>
      <c r="BE18" s="97"/>
      <c r="BF18" s="97"/>
      <c r="BG18" s="97"/>
      <c r="BH18" s="97"/>
      <c r="BI18" s="97"/>
      <c r="BJ18" s="97"/>
      <c r="BK18" s="97"/>
      <c r="BL18" s="97"/>
      <c r="BM18" s="97"/>
      <c r="BN18" s="97"/>
      <c r="BO18" s="97"/>
      <c r="BP18" s="97"/>
      <c r="BQ18" s="97"/>
      <c r="BR18" s="97"/>
      <c r="BS18" s="97"/>
    </row>
    <row r="19" spans="1:71" ht="25.5" customHeight="1">
      <c r="A19" s="353"/>
      <c r="B19" s="360"/>
      <c r="C19" s="360"/>
      <c r="D19" s="367"/>
      <c r="E19" s="378"/>
      <c r="F19" s="382"/>
      <c r="G19" s="384"/>
      <c r="H19" s="387"/>
      <c r="I19" s="393"/>
      <c r="J19" s="399"/>
      <c r="K19" s="405"/>
      <c r="L19" s="412"/>
      <c r="M19" s="418"/>
      <c r="N19" s="412">
        <f>IF(NOT(ISERROR(MATCH(M19,_xlfn.ANCHORARRAY(#REF!),0))),#REF!&amp;"Por favor no seleccionar los criterios de impacto",M19)</f>
        <v>0</v>
      </c>
      <c r="O19" s="405"/>
      <c r="P19" s="412"/>
      <c r="Q19" s="425"/>
      <c r="R19" s="430"/>
      <c r="S19" s="434"/>
      <c r="T19" s="436"/>
      <c r="U19" s="439"/>
      <c r="V19" s="439"/>
      <c r="W19" s="442"/>
      <c r="X19" s="439"/>
      <c r="Y19" s="439"/>
      <c r="Z19" s="439"/>
      <c r="AA19" s="446"/>
      <c r="AB19" s="449"/>
      <c r="AC19" s="442"/>
      <c r="AD19" s="449"/>
      <c r="AE19" s="442"/>
      <c r="AF19" s="452"/>
      <c r="AG19" s="439"/>
      <c r="AH19" s="360"/>
      <c r="AI19" s="360"/>
      <c r="AJ19" s="460"/>
      <c r="AK19" s="465"/>
      <c r="AL19" s="470"/>
      <c r="AM19" s="476"/>
      <c r="AN19" s="465"/>
      <c r="AO19" s="486"/>
      <c r="AP19" s="476"/>
      <c r="AQ19" s="465"/>
      <c r="AR19" s="486"/>
      <c r="AS19" s="476"/>
      <c r="AT19" s="495"/>
      <c r="AU19" s="499"/>
      <c r="AV19" s="506"/>
      <c r="AW19" s="495"/>
      <c r="AX19" s="499"/>
      <c r="AY19" s="506"/>
      <c r="AZ19" s="514"/>
      <c r="BA19" s="517"/>
      <c r="BB19" s="506"/>
      <c r="BC19" s="97"/>
      <c r="BD19" s="97"/>
      <c r="BE19" s="97"/>
      <c r="BF19" s="97"/>
      <c r="BG19" s="97"/>
      <c r="BH19" s="97"/>
      <c r="BI19" s="97"/>
      <c r="BJ19" s="97"/>
      <c r="BK19" s="97"/>
      <c r="BL19" s="97"/>
      <c r="BM19" s="97"/>
      <c r="BN19" s="97"/>
      <c r="BO19" s="97"/>
      <c r="BP19" s="97"/>
      <c r="BQ19" s="97"/>
      <c r="BR19" s="97"/>
      <c r="BS19" s="97"/>
    </row>
    <row r="20" spans="1:71" ht="24" customHeight="1">
      <c r="A20" s="353"/>
      <c r="B20" s="360"/>
      <c r="C20" s="360"/>
      <c r="D20" s="367"/>
      <c r="E20" s="378"/>
      <c r="F20" s="382"/>
      <c r="G20" s="384"/>
      <c r="H20" s="387"/>
      <c r="I20" s="393"/>
      <c r="J20" s="399"/>
      <c r="K20" s="405"/>
      <c r="L20" s="412"/>
      <c r="M20" s="418"/>
      <c r="N20" s="412">
        <f>IF(NOT(ISERROR(MATCH(M20,_xlfn.ANCHORARRAY(#REF!),0))),#REF!&amp;"Por favor no seleccionar los criterios de impacto",M20)</f>
        <v>0</v>
      </c>
      <c r="O20" s="405"/>
      <c r="P20" s="412"/>
      <c r="Q20" s="425"/>
      <c r="R20" s="430"/>
      <c r="S20" s="434"/>
      <c r="T20" s="436"/>
      <c r="U20" s="439"/>
      <c r="V20" s="439"/>
      <c r="W20" s="442"/>
      <c r="X20" s="439"/>
      <c r="Y20" s="439"/>
      <c r="Z20" s="439"/>
      <c r="AA20" s="446"/>
      <c r="AB20" s="449"/>
      <c r="AC20" s="442"/>
      <c r="AD20" s="449"/>
      <c r="AE20" s="442"/>
      <c r="AF20" s="452"/>
      <c r="AG20" s="439"/>
      <c r="AH20" s="360"/>
      <c r="AI20" s="360"/>
      <c r="AJ20" s="460"/>
      <c r="AK20" s="465"/>
      <c r="AL20" s="470"/>
      <c r="AM20" s="476"/>
      <c r="AN20" s="465"/>
      <c r="AO20" s="486"/>
      <c r="AP20" s="476"/>
      <c r="AQ20" s="465"/>
      <c r="AR20" s="486"/>
      <c r="AS20" s="476"/>
      <c r="AT20" s="495"/>
      <c r="AU20" s="499"/>
      <c r="AV20" s="506"/>
      <c r="AW20" s="495"/>
      <c r="AX20" s="499"/>
      <c r="AY20" s="506"/>
      <c r="AZ20" s="514"/>
      <c r="BA20" s="517"/>
      <c r="BB20" s="506"/>
      <c r="BC20" s="97"/>
      <c r="BD20" s="97"/>
      <c r="BE20" s="97"/>
      <c r="BF20" s="97"/>
      <c r="BG20" s="97"/>
      <c r="BH20" s="97"/>
      <c r="BI20" s="97"/>
      <c r="BJ20" s="97"/>
      <c r="BK20" s="97"/>
      <c r="BL20" s="97"/>
      <c r="BM20" s="97"/>
      <c r="BN20" s="97"/>
      <c r="BO20" s="97"/>
      <c r="BP20" s="97"/>
      <c r="BQ20" s="97"/>
      <c r="BR20" s="97"/>
      <c r="BS20" s="97"/>
    </row>
    <row r="21" spans="1:71" ht="108.75" customHeight="1">
      <c r="A21" s="354"/>
      <c r="B21" s="361"/>
      <c r="C21" s="361"/>
      <c r="D21" s="368"/>
      <c r="E21" s="377"/>
      <c r="F21" s="382"/>
      <c r="G21" s="385"/>
      <c r="H21" s="388"/>
      <c r="I21" s="394"/>
      <c r="J21" s="400"/>
      <c r="K21" s="406"/>
      <c r="L21" s="413"/>
      <c r="M21" s="419"/>
      <c r="N21" s="413">
        <f>IF(NOT(ISERROR(MATCH(M21,_xlfn.ANCHORARRAY(#REF!),0))),#REF!&amp;"Por favor no seleccionar los criterios de impacto",M21)</f>
        <v>0</v>
      </c>
      <c r="O21" s="406"/>
      <c r="P21" s="413"/>
      <c r="Q21" s="426"/>
      <c r="R21" s="431"/>
      <c r="S21" s="433"/>
      <c r="T21" s="437"/>
      <c r="U21" s="440"/>
      <c r="V21" s="440"/>
      <c r="W21" s="443"/>
      <c r="X21" s="440"/>
      <c r="Y21" s="440"/>
      <c r="Z21" s="440"/>
      <c r="AA21" s="447"/>
      <c r="AB21" s="450"/>
      <c r="AC21" s="443"/>
      <c r="AD21" s="450"/>
      <c r="AE21" s="443"/>
      <c r="AF21" s="453"/>
      <c r="AG21" s="440"/>
      <c r="AH21" s="361"/>
      <c r="AI21" s="361"/>
      <c r="AJ21" s="461"/>
      <c r="AK21" s="466"/>
      <c r="AL21" s="471"/>
      <c r="AM21" s="477"/>
      <c r="AN21" s="483"/>
      <c r="AO21" s="491"/>
      <c r="AP21" s="493"/>
      <c r="AQ21" s="483"/>
      <c r="AR21" s="491"/>
      <c r="AS21" s="493"/>
      <c r="AT21" s="497"/>
      <c r="AU21" s="504"/>
      <c r="AV21" s="507"/>
      <c r="AW21" s="497"/>
      <c r="AX21" s="504"/>
      <c r="AY21" s="507"/>
      <c r="AZ21" s="515"/>
      <c r="BA21" s="518"/>
      <c r="BB21" s="507"/>
      <c r="BC21" s="97"/>
      <c r="BD21" s="97"/>
      <c r="BE21" s="97"/>
      <c r="BF21" s="97"/>
      <c r="BG21" s="97"/>
      <c r="BH21" s="97"/>
      <c r="BI21" s="97"/>
      <c r="BJ21" s="97"/>
      <c r="BK21" s="97"/>
      <c r="BL21" s="97"/>
      <c r="BM21" s="97"/>
      <c r="BN21" s="97"/>
      <c r="BO21" s="97"/>
      <c r="BP21" s="97"/>
      <c r="BQ21" s="97"/>
      <c r="BR21" s="97"/>
      <c r="BS21" s="97"/>
    </row>
    <row r="22" spans="1:71" ht="49.5" customHeight="1">
      <c r="A22" s="99"/>
      <c r="B22" s="347" t="s">
        <v>279</v>
      </c>
      <c r="C22" s="348"/>
      <c r="D22" s="348"/>
      <c r="E22" s="348"/>
      <c r="F22" s="348"/>
      <c r="G22" s="348"/>
      <c r="H22" s="348"/>
      <c r="I22" s="348"/>
      <c r="J22" s="348"/>
      <c r="K22" s="348"/>
      <c r="L22" s="348"/>
      <c r="M22" s="348"/>
      <c r="N22" s="348"/>
      <c r="O22" s="348"/>
      <c r="P22" s="348"/>
      <c r="Q22" s="348"/>
      <c r="R22" s="348"/>
      <c r="S22" s="348"/>
      <c r="T22" s="348"/>
      <c r="U22" s="348"/>
      <c r="V22" s="348"/>
      <c r="W22" s="348"/>
      <c r="X22" s="348"/>
      <c r="Y22" s="348"/>
      <c r="Z22" s="348"/>
      <c r="AA22" s="348"/>
      <c r="AB22" s="348"/>
      <c r="AC22" s="348"/>
      <c r="AD22" s="348"/>
      <c r="AE22" s="348"/>
      <c r="AF22" s="348"/>
      <c r="AG22" s="348"/>
      <c r="AH22" s="348"/>
      <c r="AI22" s="348"/>
      <c r="AJ22" s="348"/>
      <c r="AK22" s="348"/>
      <c r="AL22" s="348"/>
      <c r="AM22" s="349"/>
    </row>
    <row r="24" spans="1:71">
      <c r="A24" s="93"/>
      <c r="B24" s="100" t="s">
        <v>280</v>
      </c>
      <c r="C24" s="93"/>
      <c r="D24" s="93"/>
      <c r="E24" s="93"/>
      <c r="I24" s="93"/>
    </row>
  </sheetData>
  <mergeCells count="206">
    <mergeCell ref="BB8:BB9"/>
    <mergeCell ref="BB10:BB13"/>
    <mergeCell ref="BB14:BB15"/>
    <mergeCell ref="BB16:BB21"/>
    <mergeCell ref="A1:AM2"/>
    <mergeCell ref="AY8:AY9"/>
    <mergeCell ref="AY10:AY13"/>
    <mergeCell ref="AY14:AY15"/>
    <mergeCell ref="AY16:AY21"/>
    <mergeCell ref="AZ8:AZ9"/>
    <mergeCell ref="AZ10:AZ13"/>
    <mergeCell ref="AZ14:AZ15"/>
    <mergeCell ref="AZ16:AZ21"/>
    <mergeCell ref="BA8:BA9"/>
    <mergeCell ref="BA10:BA13"/>
    <mergeCell ref="BA14:BA15"/>
    <mergeCell ref="BA16:BA21"/>
    <mergeCell ref="AV8:AV9"/>
    <mergeCell ref="AV10:AV13"/>
    <mergeCell ref="AV14:AV15"/>
    <mergeCell ref="AV16:AV21"/>
    <mergeCell ref="AW8:AW9"/>
    <mergeCell ref="AW10:AW13"/>
    <mergeCell ref="AW14:AW15"/>
    <mergeCell ref="AW16:AW21"/>
    <mergeCell ref="AX8:AX9"/>
    <mergeCell ref="AX10:AX13"/>
    <mergeCell ref="AX14:AX15"/>
    <mergeCell ref="AX16:AX21"/>
    <mergeCell ref="AS8:AS9"/>
    <mergeCell ref="AS10:AS13"/>
    <mergeCell ref="AS14:AS15"/>
    <mergeCell ref="AS16:AS21"/>
    <mergeCell ref="AT8:AT9"/>
    <mergeCell ref="AT10:AT13"/>
    <mergeCell ref="AT14:AT15"/>
    <mergeCell ref="AT16:AT21"/>
    <mergeCell ref="AU8:AU9"/>
    <mergeCell ref="AU10:AU13"/>
    <mergeCell ref="AU14:AU15"/>
    <mergeCell ref="AU16:AU21"/>
    <mergeCell ref="AP8:AP9"/>
    <mergeCell ref="AP10:AP13"/>
    <mergeCell ref="AP14:AP15"/>
    <mergeCell ref="AP16:AP21"/>
    <mergeCell ref="AQ8:AQ9"/>
    <mergeCell ref="AQ10:AQ13"/>
    <mergeCell ref="AQ14:AQ15"/>
    <mergeCell ref="AQ16:AQ21"/>
    <mergeCell ref="AR8:AR9"/>
    <mergeCell ref="AR10:AR13"/>
    <mergeCell ref="AR14:AR15"/>
    <mergeCell ref="AR16:AR21"/>
    <mergeCell ref="AM8:AM9"/>
    <mergeCell ref="AM10:AM13"/>
    <mergeCell ref="AM14:AM15"/>
    <mergeCell ref="AM16:AM21"/>
    <mergeCell ref="AN8:AN9"/>
    <mergeCell ref="AN10:AN13"/>
    <mergeCell ref="AN14:AN15"/>
    <mergeCell ref="AN16:AN21"/>
    <mergeCell ref="AO8:AO9"/>
    <mergeCell ref="AO10:AO13"/>
    <mergeCell ref="AO14:AO15"/>
    <mergeCell ref="AO16:AO21"/>
    <mergeCell ref="AJ8:AJ9"/>
    <mergeCell ref="AJ10:AJ13"/>
    <mergeCell ref="AJ14:AJ15"/>
    <mergeCell ref="AJ16:AJ21"/>
    <mergeCell ref="AK8:AK9"/>
    <mergeCell ref="AK10:AK13"/>
    <mergeCell ref="AK14:AK15"/>
    <mergeCell ref="AK16:AK21"/>
    <mergeCell ref="AL8:AL9"/>
    <mergeCell ref="AL10:AL13"/>
    <mergeCell ref="AL14:AL15"/>
    <mergeCell ref="AL16:AL21"/>
    <mergeCell ref="AG8:AG9"/>
    <mergeCell ref="AG10:AG13"/>
    <mergeCell ref="AG14:AG15"/>
    <mergeCell ref="AG16:AG21"/>
    <mergeCell ref="AH8:AH9"/>
    <mergeCell ref="AH10:AH15"/>
    <mergeCell ref="AH16:AH21"/>
    <mergeCell ref="AI8:AI9"/>
    <mergeCell ref="AI10:AI13"/>
    <mergeCell ref="AI14:AI15"/>
    <mergeCell ref="AI16:AI21"/>
    <mergeCell ref="AD8:AD9"/>
    <mergeCell ref="AD10:AD13"/>
    <mergeCell ref="AD14:AD15"/>
    <mergeCell ref="AD16:AD21"/>
    <mergeCell ref="AE8:AE9"/>
    <mergeCell ref="AE10:AE13"/>
    <mergeCell ref="AE14:AE15"/>
    <mergeCell ref="AE16:AE21"/>
    <mergeCell ref="AF8:AF9"/>
    <mergeCell ref="AF10:AF13"/>
    <mergeCell ref="AF14:AF15"/>
    <mergeCell ref="AF16:AF21"/>
    <mergeCell ref="AA8:AA9"/>
    <mergeCell ref="AA10:AA13"/>
    <mergeCell ref="AA14:AA15"/>
    <mergeCell ref="AA16:AA21"/>
    <mergeCell ref="AB8:AB9"/>
    <mergeCell ref="AB10:AB13"/>
    <mergeCell ref="AB14:AB15"/>
    <mergeCell ref="AB16:AB21"/>
    <mergeCell ref="AC8:AC9"/>
    <mergeCell ref="AC10:AC13"/>
    <mergeCell ref="AC14:AC15"/>
    <mergeCell ref="AC16:AC21"/>
    <mergeCell ref="X10:X13"/>
    <mergeCell ref="X14:X15"/>
    <mergeCell ref="X16:X21"/>
    <mergeCell ref="Y10:Y13"/>
    <mergeCell ref="Y14:Y15"/>
    <mergeCell ref="Y16:Y21"/>
    <mergeCell ref="Z10:Z13"/>
    <mergeCell ref="Z14:Z15"/>
    <mergeCell ref="Z16:Z21"/>
    <mergeCell ref="U10:U13"/>
    <mergeCell ref="U14:U15"/>
    <mergeCell ref="U16:U21"/>
    <mergeCell ref="V10:V13"/>
    <mergeCell ref="V14:V15"/>
    <mergeCell ref="V16:V21"/>
    <mergeCell ref="W10:W13"/>
    <mergeCell ref="W14:W15"/>
    <mergeCell ref="W16:W21"/>
    <mergeCell ref="R8:R9"/>
    <mergeCell ref="R10:R13"/>
    <mergeCell ref="R14:R15"/>
    <mergeCell ref="R16:R21"/>
    <mergeCell ref="S8:S9"/>
    <mergeCell ref="S10:S13"/>
    <mergeCell ref="S14:S15"/>
    <mergeCell ref="S16:S21"/>
    <mergeCell ref="T8:T9"/>
    <mergeCell ref="T10:T13"/>
    <mergeCell ref="T14:T15"/>
    <mergeCell ref="T16:T21"/>
    <mergeCell ref="O8:O9"/>
    <mergeCell ref="O10:O15"/>
    <mergeCell ref="O16:O21"/>
    <mergeCell ref="P8:P9"/>
    <mergeCell ref="P10:P15"/>
    <mergeCell ref="P16:P21"/>
    <mergeCell ref="Q8:Q9"/>
    <mergeCell ref="Q10:Q15"/>
    <mergeCell ref="Q16:Q21"/>
    <mergeCell ref="L8:L9"/>
    <mergeCell ref="L10:L15"/>
    <mergeCell ref="L16:L21"/>
    <mergeCell ref="M8:M9"/>
    <mergeCell ref="M10:M15"/>
    <mergeCell ref="M16:M21"/>
    <mergeCell ref="N8:N9"/>
    <mergeCell ref="N10:N15"/>
    <mergeCell ref="N16:N21"/>
    <mergeCell ref="H10:H15"/>
    <mergeCell ref="H16:H21"/>
    <mergeCell ref="I8:I9"/>
    <mergeCell ref="I10:I15"/>
    <mergeCell ref="I16:I21"/>
    <mergeCell ref="J8:J9"/>
    <mergeCell ref="J10:J15"/>
    <mergeCell ref="J16:J21"/>
    <mergeCell ref="K8:K9"/>
    <mergeCell ref="K10:K15"/>
    <mergeCell ref="K16:K21"/>
    <mergeCell ref="U8:Z8"/>
    <mergeCell ref="B22:AM22"/>
    <mergeCell ref="A8:A9"/>
    <mergeCell ref="A10:A15"/>
    <mergeCell ref="A16:A21"/>
    <mergeCell ref="B8:B9"/>
    <mergeCell ref="B10:B15"/>
    <mergeCell ref="B16:B21"/>
    <mergeCell ref="C8:C9"/>
    <mergeCell ref="C10:C15"/>
    <mergeCell ref="C16:C21"/>
    <mergeCell ref="D8:D9"/>
    <mergeCell ref="D10:D15"/>
    <mergeCell ref="D16:D21"/>
    <mergeCell ref="E8:E9"/>
    <mergeCell ref="E10:E13"/>
    <mergeCell ref="E14:E15"/>
    <mergeCell ref="E16:E17"/>
    <mergeCell ref="E18:E21"/>
    <mergeCell ref="F8:F9"/>
    <mergeCell ref="F10:F15"/>
    <mergeCell ref="F16:F21"/>
    <mergeCell ref="G10:G15"/>
    <mergeCell ref="G16:G21"/>
    <mergeCell ref="A4:B4"/>
    <mergeCell ref="C4:AM4"/>
    <mergeCell ref="A5:B5"/>
    <mergeCell ref="C5:AM5"/>
    <mergeCell ref="A6:B6"/>
    <mergeCell ref="C6:AM6"/>
    <mergeCell ref="A7:J7"/>
    <mergeCell ref="K7:Q7"/>
    <mergeCell ref="R7:Z7"/>
    <mergeCell ref="AA7:AG7"/>
    <mergeCell ref="AH7:AM7"/>
  </mergeCells>
  <conditionalFormatting sqref="N10:N21">
    <cfRule type="containsText" dxfId="0" priority="323" operator="containsText" text="❌">
      <formula>NOT(ISERROR(SEARCH("❌",N10)))</formula>
    </cfRule>
  </conditionalFormatting>
  <dataValidations count="1">
    <dataValidation type="list" allowBlank="1" showInputMessage="1" showErrorMessage="1" sqref="G10:G21" xr:uid="{00000000-0002-0000-0400-000012000000}">
      <formula1>"Gestión, FISCAL,"</formula1>
    </dataValidation>
  </dataValidations>
  <pageMargins left="0.7" right="0.7" top="0.75" bottom="0.75" header="0.3" footer="0.3"/>
  <pageSetup orientation="portrait"/>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400-000000000000}">
          <x14:formula1>
            <xm:f>'Tabla Valoración controles'!$D$4:$D$6</xm:f>
          </x14:formula1>
          <xm:sqref>U10 U14 U16 U22:U69</xm:sqref>
        </x14:dataValidation>
        <x14:dataValidation type="list" allowBlank="1" showInputMessage="1" showErrorMessage="1" xr:uid="{00000000-0002-0000-0400-000001000000}">
          <x14:formula1>
            <xm:f>'Tabla Valoración controles'!$D$7:$D$8</xm:f>
          </x14:formula1>
          <xm:sqref>V10 V14 V16 V22:V69</xm:sqref>
        </x14:dataValidation>
        <x14:dataValidation type="list" allowBlank="1" showInputMessage="1" showErrorMessage="1" xr:uid="{00000000-0002-0000-0400-000002000000}">
          <x14:formula1>
            <xm:f>'Tabla Valoración controles'!$D$9:$D$10</xm:f>
          </x14:formula1>
          <xm:sqref>X10 X14 X16 X22:X69</xm:sqref>
        </x14:dataValidation>
        <x14:dataValidation type="list" allowBlank="1" showInputMessage="1" showErrorMessage="1" xr:uid="{00000000-0002-0000-0400-000003000000}">
          <x14:formula1>
            <xm:f>'Tabla Valoración controles'!$D$11:$D$12</xm:f>
          </x14:formula1>
          <xm:sqref>Y10 Y14 Y16 Y22:Y69</xm:sqref>
        </x14:dataValidation>
        <x14:dataValidation type="list" allowBlank="1" showInputMessage="1" showErrorMessage="1" xr:uid="{00000000-0002-0000-0400-000004000000}">
          <x14:formula1>
            <xm:f>'Tabla Valoración controles'!$D$13:$D$14</xm:f>
          </x14:formula1>
          <xm:sqref>Z10 Z14 Z16 Z22:Z69</xm:sqref>
        </x14:dataValidation>
        <x14:dataValidation type="list" allowBlank="1" showInputMessage="1" showErrorMessage="1" xr:uid="{00000000-0002-0000-0400-000005000000}">
          <x14:formula1>
            <xm:f>'Opciones Tratamiento'!$B$2:$B$5</xm:f>
          </x14:formula1>
          <xm:sqref>AG10 AG14 AG16 AG22 AG24:AG28 AG30:AG34 AG36:AG40 AG42:AG46 AG48:AG52 AG54:AG58 AG60:AG64 AG66:AG69</xm:sqref>
        </x14:dataValidation>
        <x14:dataValidation type="custom" allowBlank="1" showInputMessage="1" showErrorMessage="1" error="Recuerde que las acciones se generan bajo la medida de mitigar el riesgo" xr:uid="{00000000-0002-0000-0400-000006000000}">
          <x14:formula1>
            <xm:f>IF(OR(AG10='Opciones Tratamiento'!$B$2,AG10='Opciones Tratamiento'!$B$3,AG10='Opciones Tratamiento'!$B$4),ISBLANK(AG10),ISTEXT(AG10))</xm:f>
          </x14:formula1>
          <xm:sqref>AH10 AH16 AH22:AH69</xm:sqref>
        </x14:dataValidation>
        <x14:dataValidation type="custom" allowBlank="1" showInputMessage="1" showErrorMessage="1" error="Recuerde que las acciones se generan bajo la medida de mitigar el riesgo" xr:uid="{00000000-0002-0000-0400-000007000000}">
          <x14:formula1>
            <xm:f>IF(OR(AG10='Opciones Tratamiento'!$B$2,AG10='Opciones Tratamiento'!$B$3,AG10='Opciones Tratamiento'!$B$4),ISBLANK(AG10),ISTEXT(AG10))</xm:f>
          </x14:formula1>
          <xm:sqref>AI10 AI14 AI16 AI22:AI69</xm:sqref>
        </x14:dataValidation>
        <x14:dataValidation type="custom" allowBlank="1" showInputMessage="1" showErrorMessage="1" error="Recuerde que las acciones se generan bajo la medida de mitigar el riesgo" xr:uid="{00000000-0002-0000-0400-000008000000}">
          <x14:formula1>
            <xm:f>IF(OR(AG10='Opciones Tratamiento'!$B$2,AG10='Opciones Tratamiento'!$B$3,AG10='Opciones Tratamiento'!$B$4),ISBLANK(AG10),ISTEXT(AG10))</xm:f>
          </x14:formula1>
          <xm:sqref>AJ10 AJ14 AJ22:AJ69</xm:sqref>
        </x14:dataValidation>
        <x14:dataValidation type="custom" allowBlank="1" showInputMessage="1" showErrorMessage="1" error="Recuerde que las acciones se generan bajo la medida de mitigar el riesgo" xr:uid="{00000000-0002-0000-0400-000009000000}">
          <x14:formula1>
            <xm:f>IF(OR(AG10='Opciones Tratamiento'!$B$2,AG10='Opciones Tratamiento'!$B$3,AG10='Opciones Tratamiento'!$B$4),ISBLANK(AG10),ISTEXT(AG10))</xm:f>
          </x14:formula1>
          <xm:sqref>AK10 AK22:AK69</xm:sqref>
        </x14:dataValidation>
        <x14:dataValidation type="custom" allowBlank="1" showInputMessage="1" showErrorMessage="1" error="Recuerde que las acciones se generan bajo la medida de mitigar el riesgo" xr:uid="{00000000-0002-0000-0400-00000A000000}">
          <x14:formula1>
            <xm:f>IF(OR(AG10='Opciones Tratamiento'!$B$2,AG10='Opciones Tratamiento'!$B$3,AG10='Opciones Tratamiento'!$B$4),ISBLANK(AG10),ISTEXT(AG10))</xm:f>
          </x14:formula1>
          <xm:sqref>AL10 AU14 AL22:AL69</xm:sqref>
        </x14:dataValidation>
        <x14:dataValidation type="list" allowBlank="1" showInputMessage="1" showErrorMessage="1" xr:uid="{00000000-0002-0000-0400-00000B000000}">
          <x14:formula1>
            <xm:f>'Opciones Tratamiento'!$B$9:$B$10</xm:f>
          </x14:formula1>
          <xm:sqref>AM10 AV14 AM22:AM23 AM25:AM26 AM28:AM29 AM31:AM32 AM34:AM35 AM37:AM38 AM40:AM41 AM43:AM44 AM46:AM47 AM49:AM50 AM52:AM53 AM55:AM56 AM58:AM59 AM61:AM62 AM64:AM65 AM67:AM68</xm:sqref>
        </x14:dataValidation>
        <x14:dataValidation type="custom" allowBlank="1" showInputMessage="1" showErrorMessage="1" prompt="Recuerde que las acciones se generan bajo la medida de mitigar el riesgo" xr:uid="{00000000-0002-0000-0400-00000C000000}">
          <x14:formula1>
            <xm:f>IF(OR(AG16='[MONITOREO RIESGOS  GESTION Y FISCALES FINAL 12-08-2024 (1) (2).xlsx]Opciones Tratamiento'!#REF!,AG16='[MONITOREO RIESGOS  GESTION Y FISCALES FINAL 12-08-2024 (1) (2).xlsx]Opciones Tratamiento'!#REF!,AG16='[MONITOREO RIESGOS  GESTION Y FISCALES FINAL 12-08-2024 (1) (2).xlsx]Opciones Tratamiento'!#REF!),ISBLANK(AG16),ISTEXT(AG16))</xm:f>
          </x14:formula1>
          <xm:sqref>AJ16</xm:sqref>
        </x14:dataValidation>
        <x14:dataValidation type="custom" allowBlank="1" showInputMessage="1" showErrorMessage="1" prompt="Recuerde que las acciones se generan bajo la medida de mitigar el riesgo" xr:uid="{00000000-0002-0000-0400-00000D000000}">
          <x14:formula1>
            <xm:f>IF(OR(AG16='[MONITOREO RIESGOS  GESTION Y FISCALES FINAL 12-08-2024 (1) (2).xlsx]Opciones Tratamiento'!#REF!,AG16='[MONITOREO RIESGOS  GESTION Y FISCALES FINAL 12-08-2024 (1) (2).xlsx]Opciones Tratamiento'!#REF!,AG16='[MONITOREO RIESGOS  GESTION Y FISCALES FINAL 12-08-2024 (1) (2).xlsx]Opciones Tratamiento'!#REF!),ISBLANK(AG16),ISTEXT(AG16))</xm:f>
          </x14:formula1>
          <xm:sqref>AK16</xm:sqref>
        </x14:dataValidation>
        <x14:dataValidation type="custom" allowBlank="1" showInputMessage="1" showErrorMessage="1" prompt="Recuerde que las acciones se generan bajo la medida de mitigar el riesgo" xr:uid="{00000000-0002-0000-0400-00000E000000}">
          <x14:formula1>
            <xm:f>IF(OR(AG16='[MONITOREO RIESGOS  GESTION Y FISCALES FINAL 12-08-2024 (1) (2).xlsx]Opciones Tratamiento'!#REF!,AG16='[MONITOREO RIESGOS  GESTION Y FISCALES FINAL 12-08-2024 (1) (2).xlsx]Opciones Tratamiento'!#REF!,AG16='[MONITOREO RIESGOS  GESTION Y FISCALES FINAL 12-08-2024 (1) (2).xlsx]Opciones Tratamiento'!#REF!),ISBLANK(AG16),ISTEXT(AG16))</xm:f>
          </x14:formula1>
          <xm:sqref>AL16</xm:sqref>
        </x14:dataValidation>
        <x14:dataValidation type="list" allowBlank="1" showErrorMessage="1" xr:uid="{00000000-0002-0000-0400-00000F000000}">
          <x14:formula1>
            <xm:f>'[MONITOREO RIESGOS  GESTION Y FISCALES FINAL 12-08-2024 (1) (2).xlsx]Opciones Tratamiento'!#REF!</xm:f>
          </x14:formula1>
          <xm:sqref>AM16</xm:sqref>
        </x14:dataValidation>
        <x14:dataValidation type="list" allowBlank="1" showInputMessage="1" showErrorMessage="1" xr:uid="{00000000-0002-0000-0400-000010000000}">
          <x14:formula1>
            <xm:f>'C:\Users\HOME\Downloads\[Formato Matriz de Riesgos 2021 (1).xlsx]Opciones Tratamiento'!#REF!</xm:f>
          </x14:formula1>
          <xm:sqref>AG23 AG29 AG35 AG41 AG47 AG53 AG59 AG65</xm:sqref>
        </x14:dataValidation>
        <x14:dataValidation type="list" allowBlank="1" showInputMessage="1" showErrorMessage="1" xr:uid="{00000000-0002-0000-0400-000011000000}">
          <x14:formula1>
            <xm:f>'Opciones Tratamiento'!$E$2:$E$4</xm:f>
          </x14:formula1>
          <xm:sqref>B10:B69</xm:sqref>
        </x14:dataValidation>
        <x14:dataValidation type="list" allowBlank="1" showInputMessage="1" showErrorMessage="1" xr:uid="{00000000-0002-0000-0400-000013000000}">
          <x14:formula1>
            <xm:f>'Opciones Tratamiento'!$B$13:$B$19</xm:f>
          </x14:formula1>
          <xm:sqref>I10:I69</xm:sqref>
        </x14:dataValidation>
        <x14:dataValidation type="list" allowBlank="1" showInputMessage="1" showErrorMessage="1" xr:uid="{00000000-0002-0000-0400-000014000000}">
          <x14:formula1>
            <xm:f>'Tabla Impacto'!$F$210:$F$221</xm:f>
          </x14:formula1>
          <xm:sqref>M10:M69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70" zoomScaleNormal="70" workbookViewId="0"/>
  </sheetViews>
  <sheetFormatPr baseColWidth="10" defaultColWidth="11" defaultRowHeight="14.4"/>
  <cols>
    <col min="2" max="39" width="5.6640625" customWidth="1"/>
    <col min="41" max="46" width="5.6640625" customWidth="1"/>
  </cols>
  <sheetData>
    <row r="1" spans="1:99">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row>
    <row r="2" spans="1:99" ht="18" customHeight="1">
      <c r="A2" s="39"/>
      <c r="B2" s="525" t="s">
        <v>281</v>
      </c>
      <c r="C2" s="525"/>
      <c r="D2" s="525"/>
      <c r="E2" s="525"/>
      <c r="F2" s="525"/>
      <c r="G2" s="525"/>
      <c r="H2" s="525"/>
      <c r="I2" s="525"/>
      <c r="J2" s="562" t="s">
        <v>15</v>
      </c>
      <c r="K2" s="562"/>
      <c r="L2" s="562"/>
      <c r="M2" s="562"/>
      <c r="N2" s="562"/>
      <c r="O2" s="562"/>
      <c r="P2" s="562"/>
      <c r="Q2" s="562"/>
      <c r="R2" s="562"/>
      <c r="S2" s="562"/>
      <c r="T2" s="562"/>
      <c r="U2" s="562"/>
      <c r="V2" s="562"/>
      <c r="W2" s="562"/>
      <c r="X2" s="562"/>
      <c r="Y2" s="562"/>
      <c r="Z2" s="562"/>
      <c r="AA2" s="562"/>
      <c r="AB2" s="562"/>
      <c r="AC2" s="562"/>
      <c r="AD2" s="562"/>
      <c r="AE2" s="562"/>
      <c r="AF2" s="562"/>
      <c r="AG2" s="562"/>
      <c r="AH2" s="562"/>
      <c r="AI2" s="562"/>
      <c r="AJ2" s="562"/>
      <c r="AK2" s="562"/>
      <c r="AL2" s="562"/>
      <c r="AM2" s="562"/>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row>
    <row r="3" spans="1:99" ht="18.75" customHeight="1">
      <c r="A3" s="39"/>
      <c r="B3" s="525"/>
      <c r="C3" s="525"/>
      <c r="D3" s="525"/>
      <c r="E3" s="525"/>
      <c r="F3" s="525"/>
      <c r="G3" s="525"/>
      <c r="H3" s="525"/>
      <c r="I3" s="525"/>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row>
    <row r="4" spans="1:99" ht="15" customHeight="1">
      <c r="A4" s="39"/>
      <c r="B4" s="525"/>
      <c r="C4" s="525"/>
      <c r="D4" s="525"/>
      <c r="E4" s="525"/>
      <c r="F4" s="525"/>
      <c r="G4" s="525"/>
      <c r="H4" s="525"/>
      <c r="I4" s="525"/>
      <c r="J4" s="562"/>
      <c r="K4" s="562"/>
      <c r="L4" s="562"/>
      <c r="M4" s="562"/>
      <c r="N4" s="562"/>
      <c r="O4" s="562"/>
      <c r="P4" s="562"/>
      <c r="Q4" s="562"/>
      <c r="R4" s="562"/>
      <c r="S4" s="562"/>
      <c r="T4" s="562"/>
      <c r="U4" s="562"/>
      <c r="V4" s="562"/>
      <c r="W4" s="562"/>
      <c r="X4" s="562"/>
      <c r="Y4" s="562"/>
      <c r="Z4" s="562"/>
      <c r="AA4" s="562"/>
      <c r="AB4" s="562"/>
      <c r="AC4" s="562"/>
      <c r="AD4" s="562"/>
      <c r="AE4" s="562"/>
      <c r="AF4" s="562"/>
      <c r="AG4" s="562"/>
      <c r="AH4" s="562"/>
      <c r="AI4" s="562"/>
      <c r="AJ4" s="562"/>
      <c r="AK4" s="562"/>
      <c r="AL4" s="562"/>
      <c r="AM4" s="562"/>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row>
    <row r="5" spans="1:99">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row>
    <row r="6" spans="1:99" ht="15" customHeight="1">
      <c r="A6" s="39"/>
      <c r="B6" s="573" t="s">
        <v>282</v>
      </c>
      <c r="C6" s="573"/>
      <c r="D6" s="574"/>
      <c r="E6" s="563" t="s">
        <v>283</v>
      </c>
      <c r="F6" s="564"/>
      <c r="G6" s="564"/>
      <c r="H6" s="564"/>
      <c r="I6" s="565"/>
      <c r="J6" s="556" t="str">
        <f>IF(AND('Mapa final'!$K$10="Muy Alta",'Mapa final'!$O$10="Leve"),CONCATENATE("R",'Mapa final'!$A$10),"")</f>
        <v/>
      </c>
      <c r="K6" s="557"/>
      <c r="L6" s="557" t="str">
        <f>IF(AND('Mapa final'!$K$16="Muy Alta",'Mapa final'!$O$16="Leve"),CONCATENATE("R",'Mapa final'!$A$16),"")</f>
        <v/>
      </c>
      <c r="M6" s="557"/>
      <c r="N6" s="557" t="e">
        <f>IF(AND('Mapa final'!#REF!="Muy Alta",'Mapa final'!#REF!="Leve"),CONCATENATE("R",'Mapa final'!#REF!),"")</f>
        <v>#REF!</v>
      </c>
      <c r="O6" s="558"/>
      <c r="P6" s="556" t="str">
        <f>IF(AND('Mapa final'!$K$10="Muy Alta",'Mapa final'!$O$10="Menor"),CONCATENATE("R",'Mapa final'!$A$10),"")</f>
        <v/>
      </c>
      <c r="Q6" s="557"/>
      <c r="R6" s="557" t="str">
        <f>IF(AND('Mapa final'!$K$16="Muy Alta",'Mapa final'!$O$16="Menor"),CONCATENATE("R",'Mapa final'!$A$16),"")</f>
        <v/>
      </c>
      <c r="S6" s="557"/>
      <c r="T6" s="557" t="e">
        <f>IF(AND('Mapa final'!#REF!="Muy Alta",'Mapa final'!#REF!="Menor"),CONCATENATE("R",'Mapa final'!#REF!),"")</f>
        <v>#REF!</v>
      </c>
      <c r="U6" s="558"/>
      <c r="V6" s="556" t="str">
        <f>IF(AND('Mapa final'!$K$10="Muy Alta",'Mapa final'!$O$10="Moderado"),CONCATENATE("R",'Mapa final'!$A$10),"")</f>
        <v/>
      </c>
      <c r="W6" s="557"/>
      <c r="X6" s="557" t="str">
        <f>IF(AND('Mapa final'!$K$16="Muy Alta",'Mapa final'!$O$16="Moderado"),CONCATENATE("R",'Mapa final'!$A$16),"")</f>
        <v/>
      </c>
      <c r="Y6" s="557"/>
      <c r="Z6" s="557" t="e">
        <f>IF(AND('Mapa final'!#REF!="Muy Alta",'Mapa final'!#REF!="Moderado"),CONCATENATE("R",'Mapa final'!#REF!),"")</f>
        <v>#REF!</v>
      </c>
      <c r="AA6" s="558"/>
      <c r="AB6" s="556" t="str">
        <f>IF(AND('Mapa final'!$K$10="Muy Alta",'Mapa final'!$O$10="Mayor"),CONCATENATE("R",'Mapa final'!$A$10),"")</f>
        <v/>
      </c>
      <c r="AC6" s="557"/>
      <c r="AD6" s="557" t="str">
        <f>IF(AND('Mapa final'!$K$16="Muy Alta",'Mapa final'!$O$16="Mayor"),CONCATENATE("R",'Mapa final'!$A$16),"")</f>
        <v/>
      </c>
      <c r="AE6" s="557"/>
      <c r="AF6" s="557" t="e">
        <f>IF(AND('Mapa final'!#REF!="Muy Alta",'Mapa final'!#REF!="Mayor"),CONCATENATE("R",'Mapa final'!#REF!),"")</f>
        <v>#REF!</v>
      </c>
      <c r="AG6" s="558"/>
      <c r="AH6" s="559" t="str">
        <f>IF(AND('Mapa final'!$K$10="Muy Alta",'Mapa final'!$O$10="Catastrófico"),CONCATENATE("R",'Mapa final'!$A$10),"")</f>
        <v/>
      </c>
      <c r="AI6" s="560"/>
      <c r="AJ6" s="560" t="str">
        <f>IF(AND('Mapa final'!$K$16="Muy Alta",'Mapa final'!$O$16="Catastrófico"),CONCATENATE("R",'Mapa final'!$A$16),"")</f>
        <v/>
      </c>
      <c r="AK6" s="560"/>
      <c r="AL6" s="560" t="e">
        <f>IF(AND('Mapa final'!#REF!="Muy Alta",'Mapa final'!#REF!="Catastrófico"),CONCATENATE("R",'Mapa final'!#REF!),"")</f>
        <v>#REF!</v>
      </c>
      <c r="AM6" s="561"/>
      <c r="AO6" s="575" t="s">
        <v>284</v>
      </c>
      <c r="AP6" s="576"/>
      <c r="AQ6" s="576"/>
      <c r="AR6" s="576"/>
      <c r="AS6" s="576"/>
      <c r="AT6" s="577"/>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row>
    <row r="7" spans="1:99" ht="15" customHeight="1">
      <c r="A7" s="39"/>
      <c r="B7" s="573"/>
      <c r="C7" s="573"/>
      <c r="D7" s="574"/>
      <c r="E7" s="566"/>
      <c r="F7" s="567"/>
      <c r="G7" s="567"/>
      <c r="H7" s="567"/>
      <c r="I7" s="568"/>
      <c r="J7" s="532"/>
      <c r="K7" s="533"/>
      <c r="L7" s="533"/>
      <c r="M7" s="533"/>
      <c r="N7" s="533"/>
      <c r="O7" s="534"/>
      <c r="P7" s="532"/>
      <c r="Q7" s="533"/>
      <c r="R7" s="533"/>
      <c r="S7" s="533"/>
      <c r="T7" s="533"/>
      <c r="U7" s="534"/>
      <c r="V7" s="532"/>
      <c r="W7" s="533"/>
      <c r="X7" s="533"/>
      <c r="Y7" s="533"/>
      <c r="Z7" s="533"/>
      <c r="AA7" s="534"/>
      <c r="AB7" s="532"/>
      <c r="AC7" s="533"/>
      <c r="AD7" s="533"/>
      <c r="AE7" s="533"/>
      <c r="AF7" s="533"/>
      <c r="AG7" s="534"/>
      <c r="AH7" s="535"/>
      <c r="AI7" s="536"/>
      <c r="AJ7" s="536"/>
      <c r="AK7" s="536"/>
      <c r="AL7" s="536"/>
      <c r="AM7" s="537"/>
      <c r="AN7" s="39"/>
      <c r="AO7" s="578"/>
      <c r="AP7" s="579"/>
      <c r="AQ7" s="579"/>
      <c r="AR7" s="579"/>
      <c r="AS7" s="579"/>
      <c r="AT7" s="580"/>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row>
    <row r="8" spans="1:99" ht="15" customHeight="1">
      <c r="A8" s="39"/>
      <c r="B8" s="573"/>
      <c r="C8" s="573"/>
      <c r="D8" s="574"/>
      <c r="E8" s="566"/>
      <c r="F8" s="567"/>
      <c r="G8" s="567"/>
      <c r="H8" s="567"/>
      <c r="I8" s="568"/>
      <c r="J8" s="532" t="e">
        <f>IF(AND('Mapa final'!#REF!="Muy Alta",'Mapa final'!#REF!="Leve"),CONCATENATE("R",'Mapa final'!#REF!),"")</f>
        <v>#REF!</v>
      </c>
      <c r="K8" s="533"/>
      <c r="L8" s="533" t="e">
        <f>IF(AND('Mapa final'!#REF!="Muy Alta",'Mapa final'!#REF!="Leve"),CONCATENATE("R",'Mapa final'!#REF!),"")</f>
        <v>#REF!</v>
      </c>
      <c r="M8" s="533"/>
      <c r="N8" s="533" t="e">
        <f>IF(AND('Mapa final'!#REF!="Muy Alta",'Mapa final'!#REF!="Leve"),CONCATENATE("R",'Mapa final'!#REF!),"")</f>
        <v>#REF!</v>
      </c>
      <c r="O8" s="534"/>
      <c r="P8" s="532" t="e">
        <f>IF(AND('Mapa final'!#REF!="Muy Alta",'Mapa final'!#REF!="Menor"),CONCATENATE("R",'Mapa final'!#REF!),"")</f>
        <v>#REF!</v>
      </c>
      <c r="Q8" s="533"/>
      <c r="R8" s="533" t="e">
        <f>IF(AND('Mapa final'!#REF!="Muy Alta",'Mapa final'!#REF!="Menor"),CONCATENATE("R",'Mapa final'!#REF!),"")</f>
        <v>#REF!</v>
      </c>
      <c r="S8" s="533"/>
      <c r="T8" s="533" t="e">
        <f>IF(AND('Mapa final'!#REF!="Muy Alta",'Mapa final'!#REF!="Menor"),CONCATENATE("R",'Mapa final'!#REF!),"")</f>
        <v>#REF!</v>
      </c>
      <c r="U8" s="534"/>
      <c r="V8" s="532" t="e">
        <f>IF(AND('Mapa final'!#REF!="Muy Alta",'Mapa final'!#REF!="Moderado"),CONCATENATE("R",'Mapa final'!#REF!),"")</f>
        <v>#REF!</v>
      </c>
      <c r="W8" s="533"/>
      <c r="X8" s="533" t="e">
        <f>IF(AND('Mapa final'!#REF!="Muy Alta",'Mapa final'!#REF!="Moderado"),CONCATENATE("R",'Mapa final'!#REF!),"")</f>
        <v>#REF!</v>
      </c>
      <c r="Y8" s="533"/>
      <c r="Z8" s="533" t="e">
        <f>IF(AND('Mapa final'!#REF!="Muy Alta",'Mapa final'!#REF!="Moderado"),CONCATENATE("R",'Mapa final'!#REF!),"")</f>
        <v>#REF!</v>
      </c>
      <c r="AA8" s="534"/>
      <c r="AB8" s="532" t="e">
        <f>IF(AND('Mapa final'!#REF!="Muy Alta",'Mapa final'!#REF!="Mayor"),CONCATENATE("R",'Mapa final'!#REF!),"")</f>
        <v>#REF!</v>
      </c>
      <c r="AC8" s="533"/>
      <c r="AD8" s="533" t="e">
        <f>IF(AND('Mapa final'!#REF!="Muy Alta",'Mapa final'!#REF!="Mayor"),CONCATENATE("R",'Mapa final'!#REF!),"")</f>
        <v>#REF!</v>
      </c>
      <c r="AE8" s="533"/>
      <c r="AF8" s="533" t="e">
        <f>IF(AND('Mapa final'!#REF!="Muy Alta",'Mapa final'!#REF!="Mayor"),CONCATENATE("R",'Mapa final'!#REF!),"")</f>
        <v>#REF!</v>
      </c>
      <c r="AG8" s="534"/>
      <c r="AH8" s="535" t="e">
        <f>IF(AND('Mapa final'!#REF!="Muy Alta",'Mapa final'!#REF!="Catastrófico"),CONCATENATE("R",'Mapa final'!#REF!),"")</f>
        <v>#REF!</v>
      </c>
      <c r="AI8" s="536"/>
      <c r="AJ8" s="536" t="e">
        <f>IF(AND('Mapa final'!#REF!="Muy Alta",'Mapa final'!#REF!="Catastrófico"),CONCATENATE("R",'Mapa final'!#REF!),"")</f>
        <v>#REF!</v>
      </c>
      <c r="AK8" s="536"/>
      <c r="AL8" s="536" t="e">
        <f>IF(AND('Mapa final'!#REF!="Muy Alta",'Mapa final'!#REF!="Catastrófico"),CONCATENATE("R",'Mapa final'!#REF!),"")</f>
        <v>#REF!</v>
      </c>
      <c r="AM8" s="537"/>
      <c r="AN8" s="39"/>
      <c r="AO8" s="578"/>
      <c r="AP8" s="579"/>
      <c r="AQ8" s="579"/>
      <c r="AR8" s="579"/>
      <c r="AS8" s="579"/>
      <c r="AT8" s="580"/>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row>
    <row r="9" spans="1:99" ht="15" customHeight="1">
      <c r="A9" s="39"/>
      <c r="B9" s="573"/>
      <c r="C9" s="573"/>
      <c r="D9" s="574"/>
      <c r="E9" s="566"/>
      <c r="F9" s="567"/>
      <c r="G9" s="567"/>
      <c r="H9" s="567"/>
      <c r="I9" s="568"/>
      <c r="J9" s="532"/>
      <c r="K9" s="533"/>
      <c r="L9" s="533"/>
      <c r="M9" s="533"/>
      <c r="N9" s="533"/>
      <c r="O9" s="534"/>
      <c r="P9" s="532"/>
      <c r="Q9" s="533"/>
      <c r="R9" s="533"/>
      <c r="S9" s="533"/>
      <c r="T9" s="533"/>
      <c r="U9" s="534"/>
      <c r="V9" s="532"/>
      <c r="W9" s="533"/>
      <c r="X9" s="533"/>
      <c r="Y9" s="533"/>
      <c r="Z9" s="533"/>
      <c r="AA9" s="534"/>
      <c r="AB9" s="532"/>
      <c r="AC9" s="533"/>
      <c r="AD9" s="533"/>
      <c r="AE9" s="533"/>
      <c r="AF9" s="533"/>
      <c r="AG9" s="534"/>
      <c r="AH9" s="535"/>
      <c r="AI9" s="536"/>
      <c r="AJ9" s="536"/>
      <c r="AK9" s="536"/>
      <c r="AL9" s="536"/>
      <c r="AM9" s="537"/>
      <c r="AN9" s="39"/>
      <c r="AO9" s="578"/>
      <c r="AP9" s="579"/>
      <c r="AQ9" s="579"/>
      <c r="AR9" s="579"/>
      <c r="AS9" s="579"/>
      <c r="AT9" s="580"/>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row>
    <row r="10" spans="1:99" ht="15" customHeight="1">
      <c r="A10" s="39"/>
      <c r="B10" s="573"/>
      <c r="C10" s="573"/>
      <c r="D10" s="574"/>
      <c r="E10" s="566"/>
      <c r="F10" s="567"/>
      <c r="G10" s="567"/>
      <c r="H10" s="567"/>
      <c r="I10" s="568"/>
      <c r="J10" s="532" t="e">
        <f>IF(AND('Mapa final'!#REF!="Muy Alta",'Mapa final'!#REF!="Leve"),CONCATENATE("R",'Mapa final'!#REF!),"")</f>
        <v>#REF!</v>
      </c>
      <c r="K10" s="533"/>
      <c r="L10" s="533" t="e">
        <f>IF(AND('Mapa final'!#REF!="Muy Alta",'Mapa final'!#REF!="Leve"),CONCATENATE("R",'Mapa final'!#REF!),"")</f>
        <v>#REF!</v>
      </c>
      <c r="M10" s="533"/>
      <c r="N10" s="533" t="e">
        <f>IF(AND('Mapa final'!#REF!="Muy Alta",'Mapa final'!#REF!="Leve"),CONCATENATE("R",'Mapa final'!#REF!),"")</f>
        <v>#REF!</v>
      </c>
      <c r="O10" s="534"/>
      <c r="P10" s="532" t="e">
        <f>IF(AND('Mapa final'!#REF!="Muy Alta",'Mapa final'!#REF!="Menor"),CONCATENATE("R",'Mapa final'!#REF!),"")</f>
        <v>#REF!</v>
      </c>
      <c r="Q10" s="533"/>
      <c r="R10" s="533" t="e">
        <f>IF(AND('Mapa final'!#REF!="Muy Alta",'Mapa final'!#REF!="Menor"),CONCATENATE("R",'Mapa final'!#REF!),"")</f>
        <v>#REF!</v>
      </c>
      <c r="S10" s="533"/>
      <c r="T10" s="533" t="e">
        <f>IF(AND('Mapa final'!#REF!="Muy Alta",'Mapa final'!#REF!="Menor"),CONCATENATE("R",'Mapa final'!#REF!),"")</f>
        <v>#REF!</v>
      </c>
      <c r="U10" s="534"/>
      <c r="V10" s="532" t="e">
        <f>IF(AND('Mapa final'!#REF!="Muy Alta",'Mapa final'!#REF!="Moderado"),CONCATENATE("R",'Mapa final'!#REF!),"")</f>
        <v>#REF!</v>
      </c>
      <c r="W10" s="533"/>
      <c r="X10" s="533" t="e">
        <f>IF(AND('Mapa final'!#REF!="Muy Alta",'Mapa final'!#REF!="Moderado"),CONCATENATE("R",'Mapa final'!#REF!),"")</f>
        <v>#REF!</v>
      </c>
      <c r="Y10" s="533"/>
      <c r="Z10" s="533" t="e">
        <f>IF(AND('Mapa final'!#REF!="Muy Alta",'Mapa final'!#REF!="Moderado"),CONCATENATE("R",'Mapa final'!#REF!),"")</f>
        <v>#REF!</v>
      </c>
      <c r="AA10" s="534"/>
      <c r="AB10" s="532" t="e">
        <f>IF(AND('Mapa final'!#REF!="Muy Alta",'Mapa final'!#REF!="Mayor"),CONCATENATE("R",'Mapa final'!#REF!),"")</f>
        <v>#REF!</v>
      </c>
      <c r="AC10" s="533"/>
      <c r="AD10" s="533" t="e">
        <f>IF(AND('Mapa final'!#REF!="Muy Alta",'Mapa final'!#REF!="Mayor"),CONCATENATE("R",'Mapa final'!#REF!),"")</f>
        <v>#REF!</v>
      </c>
      <c r="AE10" s="533"/>
      <c r="AF10" s="533" t="e">
        <f>IF(AND('Mapa final'!#REF!="Muy Alta",'Mapa final'!#REF!="Mayor"),CONCATENATE("R",'Mapa final'!#REF!),"")</f>
        <v>#REF!</v>
      </c>
      <c r="AG10" s="534"/>
      <c r="AH10" s="535" t="e">
        <f>IF(AND('Mapa final'!#REF!="Muy Alta",'Mapa final'!#REF!="Catastrófico"),CONCATENATE("R",'Mapa final'!#REF!),"")</f>
        <v>#REF!</v>
      </c>
      <c r="AI10" s="536"/>
      <c r="AJ10" s="536" t="e">
        <f>IF(AND('Mapa final'!#REF!="Muy Alta",'Mapa final'!#REF!="Catastrófico"),CONCATENATE("R",'Mapa final'!#REF!),"")</f>
        <v>#REF!</v>
      </c>
      <c r="AK10" s="536"/>
      <c r="AL10" s="536" t="e">
        <f>IF(AND('Mapa final'!#REF!="Muy Alta",'Mapa final'!#REF!="Catastrófico"),CONCATENATE("R",'Mapa final'!#REF!),"")</f>
        <v>#REF!</v>
      </c>
      <c r="AM10" s="537"/>
      <c r="AN10" s="39"/>
      <c r="AO10" s="578"/>
      <c r="AP10" s="579"/>
      <c r="AQ10" s="579"/>
      <c r="AR10" s="579"/>
      <c r="AS10" s="579"/>
      <c r="AT10" s="580"/>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row>
    <row r="11" spans="1:99" ht="15" customHeight="1">
      <c r="A11" s="39"/>
      <c r="B11" s="573"/>
      <c r="C11" s="573"/>
      <c r="D11" s="574"/>
      <c r="E11" s="566"/>
      <c r="F11" s="567"/>
      <c r="G11" s="567"/>
      <c r="H11" s="567"/>
      <c r="I11" s="568"/>
      <c r="J11" s="532"/>
      <c r="K11" s="533"/>
      <c r="L11" s="533"/>
      <c r="M11" s="533"/>
      <c r="N11" s="533"/>
      <c r="O11" s="534"/>
      <c r="P11" s="532"/>
      <c r="Q11" s="533"/>
      <c r="R11" s="533"/>
      <c r="S11" s="533"/>
      <c r="T11" s="533"/>
      <c r="U11" s="534"/>
      <c r="V11" s="532"/>
      <c r="W11" s="533"/>
      <c r="X11" s="533"/>
      <c r="Y11" s="533"/>
      <c r="Z11" s="533"/>
      <c r="AA11" s="534"/>
      <c r="AB11" s="532"/>
      <c r="AC11" s="533"/>
      <c r="AD11" s="533"/>
      <c r="AE11" s="533"/>
      <c r="AF11" s="533"/>
      <c r="AG11" s="534"/>
      <c r="AH11" s="535"/>
      <c r="AI11" s="536"/>
      <c r="AJ11" s="536"/>
      <c r="AK11" s="536"/>
      <c r="AL11" s="536"/>
      <c r="AM11" s="537"/>
      <c r="AN11" s="39"/>
      <c r="AO11" s="578"/>
      <c r="AP11" s="579"/>
      <c r="AQ11" s="579"/>
      <c r="AR11" s="579"/>
      <c r="AS11" s="579"/>
      <c r="AT11" s="580"/>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row>
    <row r="12" spans="1:99" ht="15" customHeight="1">
      <c r="A12" s="39"/>
      <c r="B12" s="573"/>
      <c r="C12" s="573"/>
      <c r="D12" s="574"/>
      <c r="E12" s="566"/>
      <c r="F12" s="567"/>
      <c r="G12" s="567"/>
      <c r="H12" s="567"/>
      <c r="I12" s="568"/>
      <c r="J12" s="532" t="e">
        <f>IF(AND('Mapa final'!#REF!="Muy Alta",'Mapa final'!#REF!="Leve"),CONCATENATE("R",'Mapa final'!#REF!),"")</f>
        <v>#REF!</v>
      </c>
      <c r="K12" s="533"/>
      <c r="L12" s="533" t="str">
        <f>IF(AND('Mapa final'!$K$22="Muy Alta",'Mapa final'!$O$22="Leve"),CONCATENATE("R",'Mapa final'!$A$22),"")</f>
        <v/>
      </c>
      <c r="M12" s="533"/>
      <c r="N12" s="533" t="str">
        <f>IF(AND('Mapa final'!$K$28="Muy Alta",'Mapa final'!$O$28="Leve"),CONCATENATE("R",'Mapa final'!$A$28),"")</f>
        <v/>
      </c>
      <c r="O12" s="534"/>
      <c r="P12" s="532" t="e">
        <f>IF(AND('Mapa final'!#REF!="Muy Alta",'Mapa final'!#REF!="Menor"),CONCATENATE("R",'Mapa final'!#REF!),"")</f>
        <v>#REF!</v>
      </c>
      <c r="Q12" s="533"/>
      <c r="R12" s="533" t="str">
        <f>IF(AND('Mapa final'!$K$22="Muy Alta",'Mapa final'!$O$22="Menor"),CONCATENATE("R",'Mapa final'!$A$22),"")</f>
        <v/>
      </c>
      <c r="S12" s="533"/>
      <c r="T12" s="533" t="str">
        <f>IF(AND('Mapa final'!$K$28="Muy Alta",'Mapa final'!$O$28="Menor"),CONCATENATE("R",'Mapa final'!$A$28),"")</f>
        <v/>
      </c>
      <c r="U12" s="534"/>
      <c r="V12" s="532" t="e">
        <f>IF(AND('Mapa final'!#REF!="Muy Alta",'Mapa final'!#REF!="Moderado"),CONCATENATE("R",'Mapa final'!#REF!),"")</f>
        <v>#REF!</v>
      </c>
      <c r="W12" s="533"/>
      <c r="X12" s="533" t="str">
        <f>IF(AND('Mapa final'!$K$22="Muy Alta",'Mapa final'!$O$22="Moderado"),CONCATENATE("R",'Mapa final'!$A$22),"")</f>
        <v/>
      </c>
      <c r="Y12" s="533"/>
      <c r="Z12" s="533" t="str">
        <f>IF(AND('Mapa final'!$K$28="Muy Alta",'Mapa final'!$O$28="Moderado"),CONCATENATE("R",'Mapa final'!$A$28),"")</f>
        <v/>
      </c>
      <c r="AA12" s="534"/>
      <c r="AB12" s="532" t="e">
        <f>IF(AND('Mapa final'!#REF!="Muy Alta",'Mapa final'!#REF!="Mayor"),CONCATENATE("R",'Mapa final'!#REF!),"")</f>
        <v>#REF!</v>
      </c>
      <c r="AC12" s="533"/>
      <c r="AD12" s="533" t="str">
        <f>IF(AND('Mapa final'!$K$22="Muy Alta",'Mapa final'!$O$22="Mayor"),CONCATENATE("R",'Mapa final'!$A$22),"")</f>
        <v/>
      </c>
      <c r="AE12" s="533"/>
      <c r="AF12" s="533" t="str">
        <f>IF(AND('Mapa final'!$K$28="Muy Alta",'Mapa final'!$O$28="Mayor"),CONCATENATE("R",'Mapa final'!$A$28),"")</f>
        <v/>
      </c>
      <c r="AG12" s="534"/>
      <c r="AH12" s="535" t="e">
        <f>IF(AND('Mapa final'!#REF!="Muy Alta",'Mapa final'!#REF!="Catastrófico"),CONCATENATE("R",'Mapa final'!#REF!),"")</f>
        <v>#REF!</v>
      </c>
      <c r="AI12" s="536"/>
      <c r="AJ12" s="536" t="str">
        <f>IF(AND('Mapa final'!$K$22="Muy Alta",'Mapa final'!$O$22="Catastrófico"),CONCATENATE("R",'Mapa final'!$A$22),"")</f>
        <v/>
      </c>
      <c r="AK12" s="536"/>
      <c r="AL12" s="536" t="str">
        <f>IF(AND('Mapa final'!$K$28="Muy Alta",'Mapa final'!$O$28="Catastrófico"),CONCATENATE("R",'Mapa final'!$A$28),"")</f>
        <v/>
      </c>
      <c r="AM12" s="537"/>
      <c r="AN12" s="39"/>
      <c r="AO12" s="578"/>
      <c r="AP12" s="579"/>
      <c r="AQ12" s="579"/>
      <c r="AR12" s="579"/>
      <c r="AS12" s="579"/>
      <c r="AT12" s="580"/>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row>
    <row r="13" spans="1:99" ht="15.75" customHeight="1">
      <c r="A13" s="39"/>
      <c r="B13" s="573"/>
      <c r="C13" s="573"/>
      <c r="D13" s="574"/>
      <c r="E13" s="569"/>
      <c r="F13" s="570"/>
      <c r="G13" s="570"/>
      <c r="H13" s="570"/>
      <c r="I13" s="571"/>
      <c r="J13" s="532"/>
      <c r="K13" s="533"/>
      <c r="L13" s="533"/>
      <c r="M13" s="533"/>
      <c r="N13" s="533"/>
      <c r="O13" s="534"/>
      <c r="P13" s="532"/>
      <c r="Q13" s="533"/>
      <c r="R13" s="533"/>
      <c r="S13" s="533"/>
      <c r="T13" s="533"/>
      <c r="U13" s="534"/>
      <c r="V13" s="532"/>
      <c r="W13" s="533"/>
      <c r="X13" s="533"/>
      <c r="Y13" s="533"/>
      <c r="Z13" s="533"/>
      <c r="AA13" s="534"/>
      <c r="AB13" s="532"/>
      <c r="AC13" s="533"/>
      <c r="AD13" s="533"/>
      <c r="AE13" s="533"/>
      <c r="AF13" s="533"/>
      <c r="AG13" s="534"/>
      <c r="AH13" s="547"/>
      <c r="AI13" s="548"/>
      <c r="AJ13" s="548"/>
      <c r="AK13" s="548"/>
      <c r="AL13" s="548"/>
      <c r="AM13" s="549"/>
      <c r="AN13" s="39"/>
      <c r="AO13" s="581"/>
      <c r="AP13" s="582"/>
      <c r="AQ13" s="582"/>
      <c r="AR13" s="582"/>
      <c r="AS13" s="582"/>
      <c r="AT13" s="583"/>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row>
    <row r="14" spans="1:99" ht="15" customHeight="1">
      <c r="A14" s="39"/>
      <c r="B14" s="573"/>
      <c r="C14" s="573"/>
      <c r="D14" s="574"/>
      <c r="E14" s="563" t="s">
        <v>285</v>
      </c>
      <c r="F14" s="564"/>
      <c r="G14" s="564"/>
      <c r="H14" s="564"/>
      <c r="I14" s="564"/>
      <c r="J14" s="553" t="str">
        <f>IF(AND('Mapa final'!$K$10="Alta",'Mapa final'!$O$10="Leve"),CONCATENATE("R",'Mapa final'!$A$10),"")</f>
        <v/>
      </c>
      <c r="K14" s="554"/>
      <c r="L14" s="554" t="str">
        <f>IF(AND('Mapa final'!$K$16="Alta",'Mapa final'!$O$16="Leve"),CONCATENATE("R",'Mapa final'!$A$16),"")</f>
        <v/>
      </c>
      <c r="M14" s="554"/>
      <c r="N14" s="554" t="e">
        <f>IF(AND('Mapa final'!#REF!="Alta",'Mapa final'!#REF!="Leve"),CONCATENATE("R",'Mapa final'!#REF!),"")</f>
        <v>#REF!</v>
      </c>
      <c r="O14" s="555"/>
      <c r="P14" s="553" t="str">
        <f>IF(AND('Mapa final'!$K$10="Alta",'Mapa final'!$O$10="Menor"),CONCATENATE("R",'Mapa final'!$A$10),"")</f>
        <v/>
      </c>
      <c r="Q14" s="554"/>
      <c r="R14" s="554" t="str">
        <f>IF(AND('Mapa final'!$K$16="Alta",'Mapa final'!$O$16="Menor"),CONCATENATE("R",'Mapa final'!$A$16),"")</f>
        <v/>
      </c>
      <c r="S14" s="554"/>
      <c r="T14" s="554" t="e">
        <f>IF(AND('Mapa final'!#REF!="Alta",'Mapa final'!#REF!="Menor"),CONCATENATE("R",'Mapa final'!#REF!),"")</f>
        <v>#REF!</v>
      </c>
      <c r="U14" s="555"/>
      <c r="V14" s="556" t="str">
        <f>IF(AND('Mapa final'!$K$10="Alta",'Mapa final'!$O$10="Moderado"),CONCATENATE("R",'Mapa final'!$A$10),"")</f>
        <v/>
      </c>
      <c r="W14" s="557"/>
      <c r="X14" s="557" t="str">
        <f>IF(AND('Mapa final'!$K$16="Alta",'Mapa final'!$O$16="Moderado"),CONCATENATE("R",'Mapa final'!$A$16),"")</f>
        <v/>
      </c>
      <c r="Y14" s="557"/>
      <c r="Z14" s="557" t="e">
        <f>IF(AND('Mapa final'!#REF!="Alta",'Mapa final'!#REF!="Moderado"),CONCATENATE("R",'Mapa final'!#REF!),"")</f>
        <v>#REF!</v>
      </c>
      <c r="AA14" s="558"/>
      <c r="AB14" s="556" t="str">
        <f>IF(AND('Mapa final'!$K$10="Alta",'Mapa final'!$O$10="Mayor"),CONCATENATE("R",'Mapa final'!$A$10),"")</f>
        <v/>
      </c>
      <c r="AC14" s="557"/>
      <c r="AD14" s="557" t="str">
        <f>IF(AND('Mapa final'!$K$16="Alta",'Mapa final'!$O$16="Mayor"),CONCATENATE("R",'Mapa final'!$A$16),"")</f>
        <v/>
      </c>
      <c r="AE14" s="557"/>
      <c r="AF14" s="557" t="e">
        <f>IF(AND('Mapa final'!#REF!="Alta",'Mapa final'!#REF!="Mayor"),CONCATENATE("R",'Mapa final'!#REF!),"")</f>
        <v>#REF!</v>
      </c>
      <c r="AG14" s="558"/>
      <c r="AH14" s="559" t="str">
        <f>IF(AND('Mapa final'!$K$10="Alta",'Mapa final'!$O$10="Catastrófico"),CONCATENATE("R",'Mapa final'!$A$10),"")</f>
        <v/>
      </c>
      <c r="AI14" s="560"/>
      <c r="AJ14" s="560" t="str">
        <f>IF(AND('Mapa final'!$K$16="Alta",'Mapa final'!$O$16="Catastrófico"),CONCATENATE("R",'Mapa final'!$A$16),"")</f>
        <v/>
      </c>
      <c r="AK14" s="560"/>
      <c r="AL14" s="560" t="e">
        <f>IF(AND('Mapa final'!#REF!="Alta",'Mapa final'!#REF!="Catastrófico"),CONCATENATE("R",'Mapa final'!#REF!),"")</f>
        <v>#REF!</v>
      </c>
      <c r="AM14" s="561"/>
      <c r="AN14" s="39"/>
      <c r="AO14" s="584" t="s">
        <v>286</v>
      </c>
      <c r="AP14" s="585"/>
      <c r="AQ14" s="585"/>
      <c r="AR14" s="585"/>
      <c r="AS14" s="585"/>
      <c r="AT14" s="586"/>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row>
    <row r="15" spans="1:99" ht="15" customHeight="1">
      <c r="A15" s="39"/>
      <c r="B15" s="573"/>
      <c r="C15" s="573"/>
      <c r="D15" s="574"/>
      <c r="E15" s="566"/>
      <c r="F15" s="567"/>
      <c r="G15" s="567"/>
      <c r="H15" s="567"/>
      <c r="I15" s="567"/>
      <c r="J15" s="529"/>
      <c r="K15" s="530"/>
      <c r="L15" s="530"/>
      <c r="M15" s="530"/>
      <c r="N15" s="530"/>
      <c r="O15" s="531"/>
      <c r="P15" s="529"/>
      <c r="Q15" s="530"/>
      <c r="R15" s="530"/>
      <c r="S15" s="530"/>
      <c r="T15" s="530"/>
      <c r="U15" s="531"/>
      <c r="V15" s="532"/>
      <c r="W15" s="533"/>
      <c r="X15" s="533"/>
      <c r="Y15" s="533"/>
      <c r="Z15" s="533"/>
      <c r="AA15" s="534"/>
      <c r="AB15" s="532"/>
      <c r="AC15" s="533"/>
      <c r="AD15" s="533"/>
      <c r="AE15" s="533"/>
      <c r="AF15" s="533"/>
      <c r="AG15" s="534"/>
      <c r="AH15" s="535"/>
      <c r="AI15" s="536"/>
      <c r="AJ15" s="536"/>
      <c r="AK15" s="536"/>
      <c r="AL15" s="536"/>
      <c r="AM15" s="537"/>
      <c r="AN15" s="39"/>
      <c r="AO15" s="587"/>
      <c r="AP15" s="588"/>
      <c r="AQ15" s="588"/>
      <c r="AR15" s="588"/>
      <c r="AS15" s="588"/>
      <c r="AT15" s="58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row>
    <row r="16" spans="1:99" ht="15" customHeight="1">
      <c r="A16" s="39"/>
      <c r="B16" s="573"/>
      <c r="C16" s="573"/>
      <c r="D16" s="574"/>
      <c r="E16" s="566"/>
      <c r="F16" s="567"/>
      <c r="G16" s="567"/>
      <c r="H16" s="567"/>
      <c r="I16" s="567"/>
      <c r="J16" s="529" t="e">
        <f>IF(AND('Mapa final'!#REF!="Alta",'Mapa final'!#REF!="Leve"),CONCATENATE("R",'Mapa final'!#REF!),"")</f>
        <v>#REF!</v>
      </c>
      <c r="K16" s="530"/>
      <c r="L16" s="530" t="e">
        <f>IF(AND('Mapa final'!#REF!="Alta",'Mapa final'!#REF!="Leve"),CONCATENATE("R",'Mapa final'!#REF!),"")</f>
        <v>#REF!</v>
      </c>
      <c r="M16" s="530"/>
      <c r="N16" s="530" t="e">
        <f>IF(AND('Mapa final'!#REF!="Alta",'Mapa final'!#REF!="Leve"),CONCATENATE("R",'Mapa final'!#REF!),"")</f>
        <v>#REF!</v>
      </c>
      <c r="O16" s="531"/>
      <c r="P16" s="529" t="e">
        <f>IF(AND('Mapa final'!#REF!="Alta",'Mapa final'!#REF!="Menor"),CONCATENATE("R",'Mapa final'!#REF!),"")</f>
        <v>#REF!</v>
      </c>
      <c r="Q16" s="530"/>
      <c r="R16" s="530" t="e">
        <f>IF(AND('Mapa final'!#REF!="Alta",'Mapa final'!#REF!="Menor"),CONCATENATE("R",'Mapa final'!#REF!),"")</f>
        <v>#REF!</v>
      </c>
      <c r="S16" s="530"/>
      <c r="T16" s="530" t="e">
        <f>IF(AND('Mapa final'!#REF!="Alta",'Mapa final'!#REF!="Menor"),CONCATENATE("R",'Mapa final'!#REF!),"")</f>
        <v>#REF!</v>
      </c>
      <c r="U16" s="531"/>
      <c r="V16" s="532" t="e">
        <f>IF(AND('Mapa final'!#REF!="Alta",'Mapa final'!#REF!="Moderado"),CONCATENATE("R",'Mapa final'!#REF!),"")</f>
        <v>#REF!</v>
      </c>
      <c r="W16" s="533"/>
      <c r="X16" s="533" t="e">
        <f>IF(AND('Mapa final'!#REF!="Alta",'Mapa final'!#REF!="Moderado"),CONCATENATE("R",'Mapa final'!#REF!),"")</f>
        <v>#REF!</v>
      </c>
      <c r="Y16" s="533"/>
      <c r="Z16" s="533" t="e">
        <f>IF(AND('Mapa final'!#REF!="Alta",'Mapa final'!#REF!="Moderado"),CONCATENATE("R",'Mapa final'!#REF!),"")</f>
        <v>#REF!</v>
      </c>
      <c r="AA16" s="534"/>
      <c r="AB16" s="532" t="e">
        <f>IF(AND('Mapa final'!#REF!="Alta",'Mapa final'!#REF!="Mayor"),CONCATENATE("R",'Mapa final'!#REF!),"")</f>
        <v>#REF!</v>
      </c>
      <c r="AC16" s="533"/>
      <c r="AD16" s="533" t="e">
        <f>IF(AND('Mapa final'!#REF!="Alta",'Mapa final'!#REF!="Mayor"),CONCATENATE("R",'Mapa final'!#REF!),"")</f>
        <v>#REF!</v>
      </c>
      <c r="AE16" s="533"/>
      <c r="AF16" s="533" t="e">
        <f>IF(AND('Mapa final'!#REF!="Alta",'Mapa final'!#REF!="Mayor"),CONCATENATE("R",'Mapa final'!#REF!),"")</f>
        <v>#REF!</v>
      </c>
      <c r="AG16" s="534"/>
      <c r="AH16" s="535" t="e">
        <f>IF(AND('Mapa final'!#REF!="Alta",'Mapa final'!#REF!="Catastrófico"),CONCATENATE("R",'Mapa final'!#REF!),"")</f>
        <v>#REF!</v>
      </c>
      <c r="AI16" s="536"/>
      <c r="AJ16" s="536" t="e">
        <f>IF(AND('Mapa final'!#REF!="Alta",'Mapa final'!#REF!="Catastrófico"),CONCATENATE("R",'Mapa final'!#REF!),"")</f>
        <v>#REF!</v>
      </c>
      <c r="AK16" s="536"/>
      <c r="AL16" s="536" t="e">
        <f>IF(AND('Mapa final'!#REF!="Alta",'Mapa final'!#REF!="Catastrófico"),CONCATENATE("R",'Mapa final'!#REF!),"")</f>
        <v>#REF!</v>
      </c>
      <c r="AM16" s="537"/>
      <c r="AN16" s="39"/>
      <c r="AO16" s="587"/>
      <c r="AP16" s="588"/>
      <c r="AQ16" s="588"/>
      <c r="AR16" s="588"/>
      <c r="AS16" s="588"/>
      <c r="AT16" s="58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row>
    <row r="17" spans="1:80" ht="15" customHeight="1">
      <c r="A17" s="39"/>
      <c r="B17" s="573"/>
      <c r="C17" s="573"/>
      <c r="D17" s="574"/>
      <c r="E17" s="566"/>
      <c r="F17" s="567"/>
      <c r="G17" s="567"/>
      <c r="H17" s="567"/>
      <c r="I17" s="567"/>
      <c r="J17" s="529"/>
      <c r="K17" s="530"/>
      <c r="L17" s="530"/>
      <c r="M17" s="530"/>
      <c r="N17" s="530"/>
      <c r="O17" s="531"/>
      <c r="P17" s="529"/>
      <c r="Q17" s="530"/>
      <c r="R17" s="530"/>
      <c r="S17" s="530"/>
      <c r="T17" s="530"/>
      <c r="U17" s="531"/>
      <c r="V17" s="532"/>
      <c r="W17" s="533"/>
      <c r="X17" s="533"/>
      <c r="Y17" s="533"/>
      <c r="Z17" s="533"/>
      <c r="AA17" s="534"/>
      <c r="AB17" s="532"/>
      <c r="AC17" s="533"/>
      <c r="AD17" s="533"/>
      <c r="AE17" s="533"/>
      <c r="AF17" s="533"/>
      <c r="AG17" s="534"/>
      <c r="AH17" s="535"/>
      <c r="AI17" s="536"/>
      <c r="AJ17" s="536"/>
      <c r="AK17" s="536"/>
      <c r="AL17" s="536"/>
      <c r="AM17" s="537"/>
      <c r="AN17" s="39"/>
      <c r="AO17" s="587"/>
      <c r="AP17" s="588"/>
      <c r="AQ17" s="588"/>
      <c r="AR17" s="588"/>
      <c r="AS17" s="588"/>
      <c r="AT17" s="58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row>
    <row r="18" spans="1:80" ht="15" customHeight="1">
      <c r="A18" s="39"/>
      <c r="B18" s="573"/>
      <c r="C18" s="573"/>
      <c r="D18" s="574"/>
      <c r="E18" s="566"/>
      <c r="F18" s="567"/>
      <c r="G18" s="567"/>
      <c r="H18" s="567"/>
      <c r="I18" s="567"/>
      <c r="J18" s="529" t="e">
        <f>IF(AND('Mapa final'!#REF!="Alta",'Mapa final'!#REF!="Leve"),CONCATENATE("R",'Mapa final'!#REF!),"")</f>
        <v>#REF!</v>
      </c>
      <c r="K18" s="530"/>
      <c r="L18" s="530" t="e">
        <f>IF(AND('Mapa final'!#REF!="Alta",'Mapa final'!#REF!="Leve"),CONCATENATE("R",'Mapa final'!#REF!),"")</f>
        <v>#REF!</v>
      </c>
      <c r="M18" s="530"/>
      <c r="N18" s="530" t="e">
        <f>IF(AND('Mapa final'!#REF!="Alta",'Mapa final'!#REF!="Leve"),CONCATENATE("R",'Mapa final'!#REF!),"")</f>
        <v>#REF!</v>
      </c>
      <c r="O18" s="531"/>
      <c r="P18" s="529" t="e">
        <f>IF(AND('Mapa final'!#REF!="Alta",'Mapa final'!#REF!="Menor"),CONCATENATE("R",'Mapa final'!#REF!),"")</f>
        <v>#REF!</v>
      </c>
      <c r="Q18" s="530"/>
      <c r="R18" s="530" t="e">
        <f>IF(AND('Mapa final'!#REF!="Alta",'Mapa final'!#REF!="Menor"),CONCATENATE("R",'Mapa final'!#REF!),"")</f>
        <v>#REF!</v>
      </c>
      <c r="S18" s="530"/>
      <c r="T18" s="530" t="e">
        <f>IF(AND('Mapa final'!#REF!="Alta",'Mapa final'!#REF!="Menor"),CONCATENATE("R",'Mapa final'!#REF!),"")</f>
        <v>#REF!</v>
      </c>
      <c r="U18" s="531"/>
      <c r="V18" s="532" t="e">
        <f>IF(AND('Mapa final'!#REF!="Alta",'Mapa final'!#REF!="Moderado"),CONCATENATE("R",'Mapa final'!#REF!),"")</f>
        <v>#REF!</v>
      </c>
      <c r="W18" s="533"/>
      <c r="X18" s="533" t="e">
        <f>IF(AND('Mapa final'!#REF!="Alta",'Mapa final'!#REF!="Moderado"),CONCATENATE("R",'Mapa final'!#REF!),"")</f>
        <v>#REF!</v>
      </c>
      <c r="Y18" s="533"/>
      <c r="Z18" s="533" t="e">
        <f>IF(AND('Mapa final'!#REF!="Alta",'Mapa final'!#REF!="Moderado"),CONCATENATE("R",'Mapa final'!#REF!),"")</f>
        <v>#REF!</v>
      </c>
      <c r="AA18" s="534"/>
      <c r="AB18" s="532" t="e">
        <f>IF(AND('Mapa final'!#REF!="Alta",'Mapa final'!#REF!="Mayor"),CONCATENATE("R",'Mapa final'!#REF!),"")</f>
        <v>#REF!</v>
      </c>
      <c r="AC18" s="533"/>
      <c r="AD18" s="533" t="e">
        <f>IF(AND('Mapa final'!#REF!="Alta",'Mapa final'!#REF!="Mayor"),CONCATENATE("R",'Mapa final'!#REF!),"")</f>
        <v>#REF!</v>
      </c>
      <c r="AE18" s="533"/>
      <c r="AF18" s="533" t="e">
        <f>IF(AND('Mapa final'!#REF!="Alta",'Mapa final'!#REF!="Mayor"),CONCATENATE("R",'Mapa final'!#REF!),"")</f>
        <v>#REF!</v>
      </c>
      <c r="AG18" s="534"/>
      <c r="AH18" s="535" t="e">
        <f>IF(AND('Mapa final'!#REF!="Alta",'Mapa final'!#REF!="Catastrófico"),CONCATENATE("R",'Mapa final'!#REF!),"")</f>
        <v>#REF!</v>
      </c>
      <c r="AI18" s="536"/>
      <c r="AJ18" s="536" t="e">
        <f>IF(AND('Mapa final'!#REF!="Alta",'Mapa final'!#REF!="Catastrófico"),CONCATENATE("R",'Mapa final'!#REF!),"")</f>
        <v>#REF!</v>
      </c>
      <c r="AK18" s="536"/>
      <c r="AL18" s="536" t="e">
        <f>IF(AND('Mapa final'!#REF!="Alta",'Mapa final'!#REF!="Catastrófico"),CONCATENATE("R",'Mapa final'!#REF!),"")</f>
        <v>#REF!</v>
      </c>
      <c r="AM18" s="537"/>
      <c r="AN18" s="39"/>
      <c r="AO18" s="587"/>
      <c r="AP18" s="588"/>
      <c r="AQ18" s="588"/>
      <c r="AR18" s="588"/>
      <c r="AS18" s="588"/>
      <c r="AT18" s="58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row>
    <row r="19" spans="1:80" ht="15" customHeight="1">
      <c r="A19" s="39"/>
      <c r="B19" s="573"/>
      <c r="C19" s="573"/>
      <c r="D19" s="574"/>
      <c r="E19" s="566"/>
      <c r="F19" s="567"/>
      <c r="G19" s="567"/>
      <c r="H19" s="567"/>
      <c r="I19" s="567"/>
      <c r="J19" s="529"/>
      <c r="K19" s="530"/>
      <c r="L19" s="530"/>
      <c r="M19" s="530"/>
      <c r="N19" s="530"/>
      <c r="O19" s="531"/>
      <c r="P19" s="529"/>
      <c r="Q19" s="530"/>
      <c r="R19" s="530"/>
      <c r="S19" s="530"/>
      <c r="T19" s="530"/>
      <c r="U19" s="531"/>
      <c r="V19" s="532"/>
      <c r="W19" s="533"/>
      <c r="X19" s="533"/>
      <c r="Y19" s="533"/>
      <c r="Z19" s="533"/>
      <c r="AA19" s="534"/>
      <c r="AB19" s="532"/>
      <c r="AC19" s="533"/>
      <c r="AD19" s="533"/>
      <c r="AE19" s="533"/>
      <c r="AF19" s="533"/>
      <c r="AG19" s="534"/>
      <c r="AH19" s="535"/>
      <c r="AI19" s="536"/>
      <c r="AJ19" s="536"/>
      <c r="AK19" s="536"/>
      <c r="AL19" s="536"/>
      <c r="AM19" s="537"/>
      <c r="AN19" s="39"/>
      <c r="AO19" s="587"/>
      <c r="AP19" s="588"/>
      <c r="AQ19" s="588"/>
      <c r="AR19" s="588"/>
      <c r="AS19" s="588"/>
      <c r="AT19" s="58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row>
    <row r="20" spans="1:80" ht="15" customHeight="1">
      <c r="A20" s="39"/>
      <c r="B20" s="573"/>
      <c r="C20" s="573"/>
      <c r="D20" s="574"/>
      <c r="E20" s="566"/>
      <c r="F20" s="567"/>
      <c r="G20" s="567"/>
      <c r="H20" s="567"/>
      <c r="I20" s="567"/>
      <c r="J20" s="529" t="e">
        <f>IF(AND('Mapa final'!#REF!="Alta",'Mapa final'!#REF!="Leve"),CONCATENATE("R",'Mapa final'!#REF!),"")</f>
        <v>#REF!</v>
      </c>
      <c r="K20" s="530"/>
      <c r="L20" s="530" t="str">
        <f>IF(AND('Mapa final'!$K$22="Alta",'Mapa final'!$O$22="Leve"),CONCATENATE("R",'Mapa final'!$A$22),"")</f>
        <v/>
      </c>
      <c r="M20" s="530"/>
      <c r="N20" s="530" t="str">
        <f>IF(AND('Mapa final'!$K$28="Alta",'Mapa final'!$O$28="Leve"),CONCATENATE("R",'Mapa final'!$A$28),"")</f>
        <v/>
      </c>
      <c r="O20" s="531"/>
      <c r="P20" s="529" t="e">
        <f>IF(AND('Mapa final'!#REF!="Alta",'Mapa final'!#REF!="Menor"),CONCATENATE("R",'Mapa final'!#REF!),"")</f>
        <v>#REF!</v>
      </c>
      <c r="Q20" s="530"/>
      <c r="R20" s="530" t="str">
        <f>IF(AND('Mapa final'!$K$22="Alta",'Mapa final'!$O$22="Menor"),CONCATENATE("R",'Mapa final'!$A$22),"")</f>
        <v/>
      </c>
      <c r="S20" s="530"/>
      <c r="T20" s="530" t="str">
        <f>IF(AND('Mapa final'!$K$28="Alta",'Mapa final'!$O$28="Menor"),CONCATENATE("R",'Mapa final'!$A$28),"")</f>
        <v/>
      </c>
      <c r="U20" s="531"/>
      <c r="V20" s="532" t="e">
        <f>IF(AND('Mapa final'!#REF!="Alta",'Mapa final'!#REF!="Moderado"),CONCATENATE("R",'Mapa final'!#REF!),"")</f>
        <v>#REF!</v>
      </c>
      <c r="W20" s="533"/>
      <c r="X20" s="533" t="str">
        <f>IF(AND('Mapa final'!$K$22="Alta",'Mapa final'!$O$22="Moderado"),CONCATENATE("R",'Mapa final'!$A$22),"")</f>
        <v/>
      </c>
      <c r="Y20" s="533"/>
      <c r="Z20" s="533" t="str">
        <f>IF(AND('Mapa final'!$K$28="Alta",'Mapa final'!$O$28="Moderado"),CONCATENATE("R",'Mapa final'!$A$28),"")</f>
        <v/>
      </c>
      <c r="AA20" s="534"/>
      <c r="AB20" s="532" t="e">
        <f>IF(AND('Mapa final'!#REF!="Alta",'Mapa final'!#REF!="Mayor"),CONCATENATE("R",'Mapa final'!#REF!),"")</f>
        <v>#REF!</v>
      </c>
      <c r="AC20" s="533"/>
      <c r="AD20" s="533" t="str">
        <f>IF(AND('Mapa final'!$K$22="Alta",'Mapa final'!$O$22="Mayor"),CONCATENATE("R",'Mapa final'!$A$22),"")</f>
        <v/>
      </c>
      <c r="AE20" s="533"/>
      <c r="AF20" s="533" t="str">
        <f>IF(AND('Mapa final'!$K$28="Alta",'Mapa final'!$O$28="Mayor"),CONCATENATE("R",'Mapa final'!$A$28),"")</f>
        <v/>
      </c>
      <c r="AG20" s="534"/>
      <c r="AH20" s="535" t="e">
        <f>IF(AND('Mapa final'!#REF!="Alta",'Mapa final'!#REF!="Catastrófico"),CONCATENATE("R",'Mapa final'!#REF!),"")</f>
        <v>#REF!</v>
      </c>
      <c r="AI20" s="536"/>
      <c r="AJ20" s="536" t="str">
        <f>IF(AND('Mapa final'!$K$22="Alta",'Mapa final'!$O$22="Catastrófico"),CONCATENATE("R",'Mapa final'!$A$22),"")</f>
        <v/>
      </c>
      <c r="AK20" s="536"/>
      <c r="AL20" s="536" t="str">
        <f>IF(AND('Mapa final'!$K$28="Alta",'Mapa final'!$O$28="Catastrófico"),CONCATENATE("R",'Mapa final'!$A$28),"")</f>
        <v/>
      </c>
      <c r="AM20" s="537"/>
      <c r="AN20" s="39"/>
      <c r="AO20" s="587"/>
      <c r="AP20" s="588"/>
      <c r="AQ20" s="588"/>
      <c r="AR20" s="588"/>
      <c r="AS20" s="588"/>
      <c r="AT20" s="58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row>
    <row r="21" spans="1:80" ht="15.75" customHeight="1">
      <c r="A21" s="39"/>
      <c r="B21" s="573"/>
      <c r="C21" s="573"/>
      <c r="D21" s="574"/>
      <c r="E21" s="569"/>
      <c r="F21" s="570"/>
      <c r="G21" s="570"/>
      <c r="H21" s="570"/>
      <c r="I21" s="570"/>
      <c r="J21" s="541"/>
      <c r="K21" s="542"/>
      <c r="L21" s="542"/>
      <c r="M21" s="542"/>
      <c r="N21" s="542"/>
      <c r="O21" s="543"/>
      <c r="P21" s="541"/>
      <c r="Q21" s="542"/>
      <c r="R21" s="542"/>
      <c r="S21" s="542"/>
      <c r="T21" s="542"/>
      <c r="U21" s="543"/>
      <c r="V21" s="544"/>
      <c r="W21" s="545"/>
      <c r="X21" s="545"/>
      <c r="Y21" s="545"/>
      <c r="Z21" s="545"/>
      <c r="AA21" s="546"/>
      <c r="AB21" s="544"/>
      <c r="AC21" s="545"/>
      <c r="AD21" s="545"/>
      <c r="AE21" s="545"/>
      <c r="AF21" s="545"/>
      <c r="AG21" s="546"/>
      <c r="AH21" s="547"/>
      <c r="AI21" s="548"/>
      <c r="AJ21" s="548"/>
      <c r="AK21" s="548"/>
      <c r="AL21" s="548"/>
      <c r="AM21" s="549"/>
      <c r="AN21" s="39"/>
      <c r="AO21" s="590"/>
      <c r="AP21" s="591"/>
      <c r="AQ21" s="591"/>
      <c r="AR21" s="591"/>
      <c r="AS21" s="591"/>
      <c r="AT21" s="592"/>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row>
    <row r="22" spans="1:80">
      <c r="A22" s="39"/>
      <c r="B22" s="573"/>
      <c r="C22" s="573"/>
      <c r="D22" s="574"/>
      <c r="E22" s="563" t="s">
        <v>287</v>
      </c>
      <c r="F22" s="564"/>
      <c r="G22" s="564"/>
      <c r="H22" s="564"/>
      <c r="I22" s="565"/>
      <c r="J22" s="553" t="str">
        <f>IF(AND('Mapa final'!$K$10="Media",'Mapa final'!$O$10="Leve"),CONCATENATE("R",'Mapa final'!$A$10),"")</f>
        <v/>
      </c>
      <c r="K22" s="554"/>
      <c r="L22" s="554" t="str">
        <f>IF(AND('Mapa final'!$K$16="Media",'Mapa final'!$O$16="Leve"),CONCATENATE("R",'Mapa final'!$A$16),"")</f>
        <v/>
      </c>
      <c r="M22" s="554"/>
      <c r="N22" s="554" t="e">
        <f>IF(AND('Mapa final'!#REF!="Media",'Mapa final'!#REF!="Leve"),CONCATENATE("R",'Mapa final'!#REF!),"")</f>
        <v>#REF!</v>
      </c>
      <c r="O22" s="555"/>
      <c r="P22" s="553" t="str">
        <f>IF(AND('Mapa final'!$K$10="Media",'Mapa final'!$O$10="Menor"),CONCATENATE("R",'Mapa final'!$A$10),"")</f>
        <v/>
      </c>
      <c r="Q22" s="554"/>
      <c r="R22" s="554" t="str">
        <f>IF(AND('Mapa final'!$K$16="Media",'Mapa final'!$O$16="Menor"),CONCATENATE("R",'Mapa final'!$A$16),"")</f>
        <v/>
      </c>
      <c r="S22" s="554"/>
      <c r="T22" s="554" t="e">
        <f>IF(AND('Mapa final'!#REF!="Media",'Mapa final'!#REF!="Menor"),CONCATENATE("R",'Mapa final'!#REF!),"")</f>
        <v>#REF!</v>
      </c>
      <c r="U22" s="555"/>
      <c r="V22" s="553" t="str">
        <f>IF(AND('Mapa final'!$K$10="Media",'Mapa final'!$O$10="Moderado"),CONCATENATE("R",'Mapa final'!$A$10),"")</f>
        <v>R1</v>
      </c>
      <c r="W22" s="554"/>
      <c r="X22" s="554" t="str">
        <f>IF(AND('Mapa final'!$K$16="Media",'Mapa final'!$O$16="Moderado"),CONCATENATE("R",'Mapa final'!$A$16),"")</f>
        <v>R2</v>
      </c>
      <c r="Y22" s="554"/>
      <c r="Z22" s="554" t="e">
        <f>IF(AND('Mapa final'!#REF!="Media",'Mapa final'!#REF!="Moderado"),CONCATENATE("R",'Mapa final'!#REF!),"")</f>
        <v>#REF!</v>
      </c>
      <c r="AA22" s="555"/>
      <c r="AB22" s="556" t="str">
        <f>IF(AND('Mapa final'!$K$10="Media",'Mapa final'!$O$10="Mayor"),CONCATENATE("R",'Mapa final'!$A$10),"")</f>
        <v/>
      </c>
      <c r="AC22" s="557"/>
      <c r="AD22" s="557" t="str">
        <f>IF(AND('Mapa final'!$K$16="Media",'Mapa final'!$O$16="Mayor"),CONCATENATE("R",'Mapa final'!$A$16),"")</f>
        <v/>
      </c>
      <c r="AE22" s="557"/>
      <c r="AF22" s="557" t="e">
        <f>IF(AND('Mapa final'!#REF!="Media",'Mapa final'!#REF!="Mayor"),CONCATENATE("R",'Mapa final'!#REF!),"")</f>
        <v>#REF!</v>
      </c>
      <c r="AG22" s="558"/>
      <c r="AH22" s="559" t="str">
        <f>IF(AND('Mapa final'!$K$10="Media",'Mapa final'!$O$10="Catastrófico"),CONCATENATE("R",'Mapa final'!$A$10),"")</f>
        <v/>
      </c>
      <c r="AI22" s="560"/>
      <c r="AJ22" s="560" t="str">
        <f>IF(AND('Mapa final'!$K$16="Media",'Mapa final'!$O$16="Catastrófico"),CONCATENATE("R",'Mapa final'!$A$16),"")</f>
        <v/>
      </c>
      <c r="AK22" s="560"/>
      <c r="AL22" s="560" t="e">
        <f>IF(AND('Mapa final'!#REF!="Media",'Mapa final'!#REF!="Catastrófico"),CONCATENATE("R",'Mapa final'!#REF!),"")</f>
        <v>#REF!</v>
      </c>
      <c r="AM22" s="561"/>
      <c r="AN22" s="39"/>
      <c r="AO22" s="593" t="s">
        <v>288</v>
      </c>
      <c r="AP22" s="594"/>
      <c r="AQ22" s="594"/>
      <c r="AR22" s="594"/>
      <c r="AS22" s="594"/>
      <c r="AT22" s="595"/>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row>
    <row r="23" spans="1:80">
      <c r="A23" s="39"/>
      <c r="B23" s="573"/>
      <c r="C23" s="573"/>
      <c r="D23" s="574"/>
      <c r="E23" s="566"/>
      <c r="F23" s="567"/>
      <c r="G23" s="567"/>
      <c r="H23" s="567"/>
      <c r="I23" s="568"/>
      <c r="J23" s="529"/>
      <c r="K23" s="530"/>
      <c r="L23" s="530"/>
      <c r="M23" s="530"/>
      <c r="N23" s="530"/>
      <c r="O23" s="531"/>
      <c r="P23" s="529"/>
      <c r="Q23" s="530"/>
      <c r="R23" s="530"/>
      <c r="S23" s="530"/>
      <c r="T23" s="530"/>
      <c r="U23" s="531"/>
      <c r="V23" s="529"/>
      <c r="W23" s="530"/>
      <c r="X23" s="530"/>
      <c r="Y23" s="530"/>
      <c r="Z23" s="530"/>
      <c r="AA23" s="531"/>
      <c r="AB23" s="532"/>
      <c r="AC23" s="533"/>
      <c r="AD23" s="533"/>
      <c r="AE23" s="533"/>
      <c r="AF23" s="533"/>
      <c r="AG23" s="534"/>
      <c r="AH23" s="535"/>
      <c r="AI23" s="536"/>
      <c r="AJ23" s="536"/>
      <c r="AK23" s="536"/>
      <c r="AL23" s="536"/>
      <c r="AM23" s="537"/>
      <c r="AN23" s="39"/>
      <c r="AO23" s="596"/>
      <c r="AP23" s="597"/>
      <c r="AQ23" s="597"/>
      <c r="AR23" s="597"/>
      <c r="AS23" s="597"/>
      <c r="AT23" s="598"/>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row>
    <row r="24" spans="1:80">
      <c r="A24" s="39"/>
      <c r="B24" s="573"/>
      <c r="C24" s="573"/>
      <c r="D24" s="574"/>
      <c r="E24" s="566"/>
      <c r="F24" s="567"/>
      <c r="G24" s="567"/>
      <c r="H24" s="567"/>
      <c r="I24" s="568"/>
      <c r="J24" s="529" t="e">
        <f>IF(AND('Mapa final'!#REF!="Media",'Mapa final'!#REF!="Leve"),CONCATENATE("R",'Mapa final'!#REF!),"")</f>
        <v>#REF!</v>
      </c>
      <c r="K24" s="530"/>
      <c r="L24" s="530" t="e">
        <f>IF(AND('Mapa final'!#REF!="Media",'Mapa final'!#REF!="Leve"),CONCATENATE("R",'Mapa final'!#REF!),"")</f>
        <v>#REF!</v>
      </c>
      <c r="M24" s="530"/>
      <c r="N24" s="530" t="e">
        <f>IF(AND('Mapa final'!#REF!="Media",'Mapa final'!#REF!="Leve"),CONCATENATE("R",'Mapa final'!#REF!),"")</f>
        <v>#REF!</v>
      </c>
      <c r="O24" s="531"/>
      <c r="P24" s="529" t="e">
        <f>IF(AND('Mapa final'!#REF!="Media",'Mapa final'!#REF!="Menor"),CONCATENATE("R",'Mapa final'!#REF!),"")</f>
        <v>#REF!</v>
      </c>
      <c r="Q24" s="530"/>
      <c r="R24" s="530" t="e">
        <f>IF(AND('Mapa final'!#REF!="Media",'Mapa final'!#REF!="Menor"),CONCATENATE("R",'Mapa final'!#REF!),"")</f>
        <v>#REF!</v>
      </c>
      <c r="S24" s="530"/>
      <c r="T24" s="530" t="e">
        <f>IF(AND('Mapa final'!#REF!="Media",'Mapa final'!#REF!="Menor"),CONCATENATE("R",'Mapa final'!#REF!),"")</f>
        <v>#REF!</v>
      </c>
      <c r="U24" s="531"/>
      <c r="V24" s="529" t="e">
        <f>IF(AND('Mapa final'!#REF!="Media",'Mapa final'!#REF!="Moderado"),CONCATENATE("R",'Mapa final'!#REF!),"")</f>
        <v>#REF!</v>
      </c>
      <c r="W24" s="530"/>
      <c r="X24" s="530" t="e">
        <f>IF(AND('Mapa final'!#REF!="Media",'Mapa final'!#REF!="Moderado"),CONCATENATE("R",'Mapa final'!#REF!),"")</f>
        <v>#REF!</v>
      </c>
      <c r="Y24" s="530"/>
      <c r="Z24" s="530" t="e">
        <f>IF(AND('Mapa final'!#REF!="Media",'Mapa final'!#REF!="Moderado"),CONCATENATE("R",'Mapa final'!#REF!),"")</f>
        <v>#REF!</v>
      </c>
      <c r="AA24" s="531"/>
      <c r="AB24" s="532" t="e">
        <f>IF(AND('Mapa final'!#REF!="Media",'Mapa final'!#REF!="Mayor"),CONCATENATE("R",'Mapa final'!#REF!),"")</f>
        <v>#REF!</v>
      </c>
      <c r="AC24" s="533"/>
      <c r="AD24" s="533" t="e">
        <f>IF(AND('Mapa final'!#REF!="Media",'Mapa final'!#REF!="Mayor"),CONCATENATE("R",'Mapa final'!#REF!),"")</f>
        <v>#REF!</v>
      </c>
      <c r="AE24" s="533"/>
      <c r="AF24" s="533" t="e">
        <f>IF(AND('Mapa final'!#REF!="Media",'Mapa final'!#REF!="Mayor"),CONCATENATE("R",'Mapa final'!#REF!),"")</f>
        <v>#REF!</v>
      </c>
      <c r="AG24" s="534"/>
      <c r="AH24" s="535" t="e">
        <f>IF(AND('Mapa final'!#REF!="Media",'Mapa final'!#REF!="Catastrófico"),CONCATENATE("R",'Mapa final'!#REF!),"")</f>
        <v>#REF!</v>
      </c>
      <c r="AI24" s="536"/>
      <c r="AJ24" s="536" t="e">
        <f>IF(AND('Mapa final'!#REF!="Media",'Mapa final'!#REF!="Catastrófico"),CONCATENATE("R",'Mapa final'!#REF!),"")</f>
        <v>#REF!</v>
      </c>
      <c r="AK24" s="536"/>
      <c r="AL24" s="536" t="e">
        <f>IF(AND('Mapa final'!#REF!="Media",'Mapa final'!#REF!="Catastrófico"),CONCATENATE("R",'Mapa final'!#REF!),"")</f>
        <v>#REF!</v>
      </c>
      <c r="AM24" s="537"/>
      <c r="AN24" s="39"/>
      <c r="AO24" s="596"/>
      <c r="AP24" s="597"/>
      <c r="AQ24" s="597"/>
      <c r="AR24" s="597"/>
      <c r="AS24" s="597"/>
      <c r="AT24" s="598"/>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row>
    <row r="25" spans="1:80">
      <c r="A25" s="39"/>
      <c r="B25" s="573"/>
      <c r="C25" s="573"/>
      <c r="D25" s="574"/>
      <c r="E25" s="566"/>
      <c r="F25" s="567"/>
      <c r="G25" s="567"/>
      <c r="H25" s="567"/>
      <c r="I25" s="568"/>
      <c r="J25" s="529"/>
      <c r="K25" s="530"/>
      <c r="L25" s="530"/>
      <c r="M25" s="530"/>
      <c r="N25" s="530"/>
      <c r="O25" s="531"/>
      <c r="P25" s="529"/>
      <c r="Q25" s="530"/>
      <c r="R25" s="530"/>
      <c r="S25" s="530"/>
      <c r="T25" s="530"/>
      <c r="U25" s="531"/>
      <c r="V25" s="529"/>
      <c r="W25" s="530"/>
      <c r="X25" s="530"/>
      <c r="Y25" s="530"/>
      <c r="Z25" s="530"/>
      <c r="AA25" s="531"/>
      <c r="AB25" s="532"/>
      <c r="AC25" s="533"/>
      <c r="AD25" s="533"/>
      <c r="AE25" s="533"/>
      <c r="AF25" s="533"/>
      <c r="AG25" s="534"/>
      <c r="AH25" s="535"/>
      <c r="AI25" s="536"/>
      <c r="AJ25" s="536"/>
      <c r="AK25" s="536"/>
      <c r="AL25" s="536"/>
      <c r="AM25" s="537"/>
      <c r="AN25" s="39"/>
      <c r="AO25" s="596"/>
      <c r="AP25" s="597"/>
      <c r="AQ25" s="597"/>
      <c r="AR25" s="597"/>
      <c r="AS25" s="597"/>
      <c r="AT25" s="598"/>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row>
    <row r="26" spans="1:80">
      <c r="A26" s="39"/>
      <c r="B26" s="573"/>
      <c r="C26" s="573"/>
      <c r="D26" s="574"/>
      <c r="E26" s="566"/>
      <c r="F26" s="567"/>
      <c r="G26" s="567"/>
      <c r="H26" s="567"/>
      <c r="I26" s="568"/>
      <c r="J26" s="529" t="e">
        <f>IF(AND('Mapa final'!#REF!="Media",'Mapa final'!#REF!="Leve"),CONCATENATE("R",'Mapa final'!#REF!),"")</f>
        <v>#REF!</v>
      </c>
      <c r="K26" s="530"/>
      <c r="L26" s="530" t="e">
        <f>IF(AND('Mapa final'!#REF!="Media",'Mapa final'!#REF!="Leve"),CONCATENATE("R",'Mapa final'!#REF!),"")</f>
        <v>#REF!</v>
      </c>
      <c r="M26" s="530"/>
      <c r="N26" s="530" t="e">
        <f>IF(AND('Mapa final'!#REF!="Media",'Mapa final'!#REF!="Leve"),CONCATENATE("R",'Mapa final'!#REF!),"")</f>
        <v>#REF!</v>
      </c>
      <c r="O26" s="531"/>
      <c r="P26" s="529" t="e">
        <f>IF(AND('Mapa final'!#REF!="Media",'Mapa final'!#REF!="Menor"),CONCATENATE("R",'Mapa final'!#REF!),"")</f>
        <v>#REF!</v>
      </c>
      <c r="Q26" s="530"/>
      <c r="R26" s="530" t="e">
        <f>IF(AND('Mapa final'!#REF!="Media",'Mapa final'!#REF!="Menor"),CONCATENATE("R",'Mapa final'!#REF!),"")</f>
        <v>#REF!</v>
      </c>
      <c r="S26" s="530"/>
      <c r="T26" s="530" t="e">
        <f>IF(AND('Mapa final'!#REF!="Media",'Mapa final'!#REF!="Menor"),CONCATENATE("R",'Mapa final'!#REF!),"")</f>
        <v>#REF!</v>
      </c>
      <c r="U26" s="531"/>
      <c r="V26" s="529" t="e">
        <f>IF(AND('Mapa final'!#REF!="Media",'Mapa final'!#REF!="Moderado"),CONCATENATE("R",'Mapa final'!#REF!),"")</f>
        <v>#REF!</v>
      </c>
      <c r="W26" s="530"/>
      <c r="X26" s="530" t="e">
        <f>IF(AND('Mapa final'!#REF!="Media",'Mapa final'!#REF!="Moderado"),CONCATENATE("R",'Mapa final'!#REF!),"")</f>
        <v>#REF!</v>
      </c>
      <c r="Y26" s="530"/>
      <c r="Z26" s="530" t="e">
        <f>IF(AND('Mapa final'!#REF!="Media",'Mapa final'!#REF!="Moderado"),CONCATENATE("R",'Mapa final'!#REF!),"")</f>
        <v>#REF!</v>
      </c>
      <c r="AA26" s="531"/>
      <c r="AB26" s="532" t="e">
        <f>IF(AND('Mapa final'!#REF!="Media",'Mapa final'!#REF!="Mayor"),CONCATENATE("R",'Mapa final'!#REF!),"")</f>
        <v>#REF!</v>
      </c>
      <c r="AC26" s="533"/>
      <c r="AD26" s="533" t="e">
        <f>IF(AND('Mapa final'!#REF!="Media",'Mapa final'!#REF!="Mayor"),CONCATENATE("R",'Mapa final'!#REF!),"")</f>
        <v>#REF!</v>
      </c>
      <c r="AE26" s="533"/>
      <c r="AF26" s="533" t="e">
        <f>IF(AND('Mapa final'!#REF!="Media",'Mapa final'!#REF!="Mayor"),CONCATENATE("R",'Mapa final'!#REF!),"")</f>
        <v>#REF!</v>
      </c>
      <c r="AG26" s="534"/>
      <c r="AH26" s="535" t="e">
        <f>IF(AND('Mapa final'!#REF!="Media",'Mapa final'!#REF!="Catastrófico"),CONCATENATE("R",'Mapa final'!#REF!),"")</f>
        <v>#REF!</v>
      </c>
      <c r="AI26" s="536"/>
      <c r="AJ26" s="536" t="e">
        <f>IF(AND('Mapa final'!#REF!="Media",'Mapa final'!#REF!="Catastrófico"),CONCATENATE("R",'Mapa final'!#REF!),"")</f>
        <v>#REF!</v>
      </c>
      <c r="AK26" s="536"/>
      <c r="AL26" s="536" t="e">
        <f>IF(AND('Mapa final'!#REF!="Media",'Mapa final'!#REF!="Catastrófico"),CONCATENATE("R",'Mapa final'!#REF!),"")</f>
        <v>#REF!</v>
      </c>
      <c r="AM26" s="537"/>
      <c r="AN26" s="39"/>
      <c r="AO26" s="596"/>
      <c r="AP26" s="597"/>
      <c r="AQ26" s="597"/>
      <c r="AR26" s="597"/>
      <c r="AS26" s="597"/>
      <c r="AT26" s="598"/>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row>
    <row r="27" spans="1:80">
      <c r="A27" s="39"/>
      <c r="B27" s="573"/>
      <c r="C27" s="573"/>
      <c r="D27" s="574"/>
      <c r="E27" s="566"/>
      <c r="F27" s="567"/>
      <c r="G27" s="567"/>
      <c r="H27" s="567"/>
      <c r="I27" s="568"/>
      <c r="J27" s="529"/>
      <c r="K27" s="530"/>
      <c r="L27" s="530"/>
      <c r="M27" s="530"/>
      <c r="N27" s="530"/>
      <c r="O27" s="531"/>
      <c r="P27" s="529"/>
      <c r="Q27" s="530"/>
      <c r="R27" s="530"/>
      <c r="S27" s="530"/>
      <c r="T27" s="530"/>
      <c r="U27" s="531"/>
      <c r="V27" s="529"/>
      <c r="W27" s="530"/>
      <c r="X27" s="530"/>
      <c r="Y27" s="530"/>
      <c r="Z27" s="530"/>
      <c r="AA27" s="531"/>
      <c r="AB27" s="532"/>
      <c r="AC27" s="533"/>
      <c r="AD27" s="533"/>
      <c r="AE27" s="533"/>
      <c r="AF27" s="533"/>
      <c r="AG27" s="534"/>
      <c r="AH27" s="535"/>
      <c r="AI27" s="536"/>
      <c r="AJ27" s="536"/>
      <c r="AK27" s="536"/>
      <c r="AL27" s="536"/>
      <c r="AM27" s="537"/>
      <c r="AN27" s="39"/>
      <c r="AO27" s="596"/>
      <c r="AP27" s="597"/>
      <c r="AQ27" s="597"/>
      <c r="AR27" s="597"/>
      <c r="AS27" s="597"/>
      <c r="AT27" s="598"/>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row>
    <row r="28" spans="1:80">
      <c r="A28" s="39"/>
      <c r="B28" s="573"/>
      <c r="C28" s="573"/>
      <c r="D28" s="574"/>
      <c r="E28" s="566"/>
      <c r="F28" s="567"/>
      <c r="G28" s="567"/>
      <c r="H28" s="567"/>
      <c r="I28" s="568"/>
      <c r="J28" s="529" t="e">
        <f>IF(AND('Mapa final'!#REF!="Media",'Mapa final'!#REF!="Leve"),CONCATENATE("R",'Mapa final'!#REF!),"")</f>
        <v>#REF!</v>
      </c>
      <c r="K28" s="530"/>
      <c r="L28" s="530" t="str">
        <f>IF(AND('Mapa final'!$K$22="Media",'Mapa final'!$O$22="Leve"),CONCATENATE("R",'Mapa final'!$A$22),"")</f>
        <v/>
      </c>
      <c r="M28" s="530"/>
      <c r="N28" s="530" t="str">
        <f>IF(AND('Mapa final'!$K$28="Media",'Mapa final'!$O$28="Leve"),CONCATENATE("R",'Mapa final'!$A$28),"")</f>
        <v/>
      </c>
      <c r="O28" s="531"/>
      <c r="P28" s="529" t="e">
        <f>IF(AND('Mapa final'!#REF!="Media",'Mapa final'!#REF!="Menor"),CONCATENATE("R",'Mapa final'!#REF!),"")</f>
        <v>#REF!</v>
      </c>
      <c r="Q28" s="530"/>
      <c r="R28" s="530" t="str">
        <f>IF(AND('Mapa final'!$K$22="Media",'Mapa final'!$O$22="Menor"),CONCATENATE("R",'Mapa final'!$A$22),"")</f>
        <v/>
      </c>
      <c r="S28" s="530"/>
      <c r="T28" s="530" t="str">
        <f>IF(AND('Mapa final'!$K$28="Media",'Mapa final'!$O$28="Menor"),CONCATENATE("R",'Mapa final'!$A$28),"")</f>
        <v/>
      </c>
      <c r="U28" s="531"/>
      <c r="V28" s="529" t="e">
        <f>IF(AND('Mapa final'!#REF!="Media",'Mapa final'!#REF!="Moderado"),CONCATENATE("R",'Mapa final'!#REF!),"")</f>
        <v>#REF!</v>
      </c>
      <c r="W28" s="530"/>
      <c r="X28" s="530" t="str">
        <f>IF(AND('Mapa final'!$K$22="Media",'Mapa final'!$O$22="Moderado"),CONCATENATE("R",'Mapa final'!$A$22),"")</f>
        <v/>
      </c>
      <c r="Y28" s="530"/>
      <c r="Z28" s="530" t="str">
        <f>IF(AND('Mapa final'!$K$28="Media",'Mapa final'!$O$28="Moderado"),CONCATENATE("R",'Mapa final'!$A$28),"")</f>
        <v/>
      </c>
      <c r="AA28" s="531"/>
      <c r="AB28" s="532" t="e">
        <f>IF(AND('Mapa final'!#REF!="Media",'Mapa final'!#REF!="Mayor"),CONCATENATE("R",'Mapa final'!#REF!),"")</f>
        <v>#REF!</v>
      </c>
      <c r="AC28" s="533"/>
      <c r="AD28" s="533" t="str">
        <f>IF(AND('Mapa final'!$K$22="Media",'Mapa final'!$O$22="Mayor"),CONCATENATE("R",'Mapa final'!$A$22),"")</f>
        <v/>
      </c>
      <c r="AE28" s="533"/>
      <c r="AF28" s="533" t="str">
        <f>IF(AND('Mapa final'!$K$28="Media",'Mapa final'!$O$28="Mayor"),CONCATENATE("R",'Mapa final'!$A$28),"")</f>
        <v/>
      </c>
      <c r="AG28" s="534"/>
      <c r="AH28" s="535" t="e">
        <f>IF(AND('Mapa final'!#REF!="Media",'Mapa final'!#REF!="Catastrófico"),CONCATENATE("R",'Mapa final'!#REF!),"")</f>
        <v>#REF!</v>
      </c>
      <c r="AI28" s="536"/>
      <c r="AJ28" s="536" t="str">
        <f>IF(AND('Mapa final'!$K$22="Media",'Mapa final'!$O$22="Catastrófico"),CONCATENATE("R",'Mapa final'!$A$22),"")</f>
        <v/>
      </c>
      <c r="AK28" s="536"/>
      <c r="AL28" s="536" t="str">
        <f>IF(AND('Mapa final'!$K$28="Media",'Mapa final'!$O$28="Catastrófico"),CONCATENATE("R",'Mapa final'!$A$28),"")</f>
        <v/>
      </c>
      <c r="AM28" s="537"/>
      <c r="AN28" s="39"/>
      <c r="AO28" s="596"/>
      <c r="AP28" s="597"/>
      <c r="AQ28" s="597"/>
      <c r="AR28" s="597"/>
      <c r="AS28" s="597"/>
      <c r="AT28" s="598"/>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row>
    <row r="29" spans="1:80">
      <c r="A29" s="39"/>
      <c r="B29" s="573"/>
      <c r="C29" s="573"/>
      <c r="D29" s="574"/>
      <c r="E29" s="569"/>
      <c r="F29" s="570"/>
      <c r="G29" s="570"/>
      <c r="H29" s="570"/>
      <c r="I29" s="571"/>
      <c r="J29" s="529"/>
      <c r="K29" s="530"/>
      <c r="L29" s="530"/>
      <c r="M29" s="530"/>
      <c r="N29" s="530"/>
      <c r="O29" s="531"/>
      <c r="P29" s="541"/>
      <c r="Q29" s="542"/>
      <c r="R29" s="542"/>
      <c r="S29" s="542"/>
      <c r="T29" s="542"/>
      <c r="U29" s="543"/>
      <c r="V29" s="541"/>
      <c r="W29" s="542"/>
      <c r="X29" s="542"/>
      <c r="Y29" s="542"/>
      <c r="Z29" s="542"/>
      <c r="AA29" s="543"/>
      <c r="AB29" s="544"/>
      <c r="AC29" s="545"/>
      <c r="AD29" s="545"/>
      <c r="AE29" s="545"/>
      <c r="AF29" s="545"/>
      <c r="AG29" s="546"/>
      <c r="AH29" s="547"/>
      <c r="AI29" s="548"/>
      <c r="AJ29" s="548"/>
      <c r="AK29" s="548"/>
      <c r="AL29" s="548"/>
      <c r="AM29" s="549"/>
      <c r="AN29" s="39"/>
      <c r="AO29" s="599"/>
      <c r="AP29" s="600"/>
      <c r="AQ29" s="600"/>
      <c r="AR29" s="600"/>
      <c r="AS29" s="600"/>
      <c r="AT29" s="601"/>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row>
    <row r="30" spans="1:80">
      <c r="A30" s="39"/>
      <c r="B30" s="573"/>
      <c r="C30" s="573"/>
      <c r="D30" s="574"/>
      <c r="E30" s="563" t="s">
        <v>289</v>
      </c>
      <c r="F30" s="564"/>
      <c r="G30" s="564"/>
      <c r="H30" s="564"/>
      <c r="I30" s="564"/>
      <c r="J30" s="550" t="str">
        <f>IF(AND('Mapa final'!$K$10="Baja",'Mapa final'!$O$10="Leve"),CONCATENATE("R",'Mapa final'!$A$10),"")</f>
        <v/>
      </c>
      <c r="K30" s="551"/>
      <c r="L30" s="551" t="str">
        <f>IF(AND('Mapa final'!$K$16="Baja",'Mapa final'!$O$16="Leve"),CONCATENATE("R",'Mapa final'!$A$16),"")</f>
        <v/>
      </c>
      <c r="M30" s="551"/>
      <c r="N30" s="551" t="e">
        <f>IF(AND('Mapa final'!#REF!="Baja",'Mapa final'!#REF!="Leve"),CONCATENATE("R",'Mapa final'!#REF!),"")</f>
        <v>#REF!</v>
      </c>
      <c r="O30" s="552"/>
      <c r="P30" s="554" t="str">
        <f>IF(AND('Mapa final'!$K$10="Baja",'Mapa final'!$O$10="Menor"),CONCATENATE("R",'Mapa final'!$A$10),"")</f>
        <v/>
      </c>
      <c r="Q30" s="554"/>
      <c r="R30" s="554" t="str">
        <f>IF(AND('Mapa final'!$K$16="Baja",'Mapa final'!$O$16="Menor"),CONCATENATE("R",'Mapa final'!$A$16),"")</f>
        <v/>
      </c>
      <c r="S30" s="554"/>
      <c r="T30" s="554" t="e">
        <f>IF(AND('Mapa final'!#REF!="Baja",'Mapa final'!#REF!="Menor"),CONCATENATE("R",'Mapa final'!#REF!),"")</f>
        <v>#REF!</v>
      </c>
      <c r="U30" s="555"/>
      <c r="V30" s="553" t="str">
        <f>IF(AND('Mapa final'!$K$10="Baja",'Mapa final'!$O$10="Moderado"),CONCATENATE("R",'Mapa final'!$A$10),"")</f>
        <v/>
      </c>
      <c r="W30" s="554"/>
      <c r="X30" s="554" t="str">
        <f>IF(AND('Mapa final'!$K$16="Baja",'Mapa final'!$O$16="Moderado"),CONCATENATE("R",'Mapa final'!$A$16),"")</f>
        <v/>
      </c>
      <c r="Y30" s="554"/>
      <c r="Z30" s="554" t="e">
        <f>IF(AND('Mapa final'!#REF!="Baja",'Mapa final'!#REF!="Moderado"),CONCATENATE("R",'Mapa final'!#REF!),"")</f>
        <v>#REF!</v>
      </c>
      <c r="AA30" s="555"/>
      <c r="AB30" s="556" t="str">
        <f>IF(AND('Mapa final'!$K$10="Baja",'Mapa final'!$O$10="Mayor"),CONCATENATE("R",'Mapa final'!$A$10),"")</f>
        <v/>
      </c>
      <c r="AC30" s="557"/>
      <c r="AD30" s="557" t="str">
        <f>IF(AND('Mapa final'!$K$16="Baja",'Mapa final'!$O$16="Mayor"),CONCATENATE("R",'Mapa final'!$A$16),"")</f>
        <v/>
      </c>
      <c r="AE30" s="557"/>
      <c r="AF30" s="557" t="e">
        <f>IF(AND('Mapa final'!#REF!="Baja",'Mapa final'!#REF!="Mayor"),CONCATENATE("R",'Mapa final'!#REF!),"")</f>
        <v>#REF!</v>
      </c>
      <c r="AG30" s="558"/>
      <c r="AH30" s="559" t="str">
        <f>IF(AND('Mapa final'!$K$10="Baja",'Mapa final'!$O$10="Catastrófico"),CONCATENATE("R",'Mapa final'!$A$10),"")</f>
        <v/>
      </c>
      <c r="AI30" s="560"/>
      <c r="AJ30" s="560" t="str">
        <f>IF(AND('Mapa final'!$K$16="Baja",'Mapa final'!$O$16="Catastrófico"),CONCATENATE("R",'Mapa final'!$A$16),"")</f>
        <v/>
      </c>
      <c r="AK30" s="560"/>
      <c r="AL30" s="560" t="e">
        <f>IF(AND('Mapa final'!#REF!="Baja",'Mapa final'!#REF!="Catastrófico"),CONCATENATE("R",'Mapa final'!#REF!),"")</f>
        <v>#REF!</v>
      </c>
      <c r="AM30" s="561"/>
      <c r="AN30" s="39"/>
      <c r="AO30" s="602" t="s">
        <v>290</v>
      </c>
      <c r="AP30" s="603"/>
      <c r="AQ30" s="603"/>
      <c r="AR30" s="603"/>
      <c r="AS30" s="603"/>
      <c r="AT30" s="604"/>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row>
    <row r="31" spans="1:80">
      <c r="A31" s="39"/>
      <c r="B31" s="573"/>
      <c r="C31" s="573"/>
      <c r="D31" s="574"/>
      <c r="E31" s="566"/>
      <c r="F31" s="567"/>
      <c r="G31" s="567"/>
      <c r="H31" s="567"/>
      <c r="I31" s="567"/>
      <c r="J31" s="526"/>
      <c r="K31" s="527"/>
      <c r="L31" s="527"/>
      <c r="M31" s="527"/>
      <c r="N31" s="527"/>
      <c r="O31" s="528"/>
      <c r="P31" s="530"/>
      <c r="Q31" s="530"/>
      <c r="R31" s="530"/>
      <c r="S31" s="530"/>
      <c r="T31" s="530"/>
      <c r="U31" s="531"/>
      <c r="V31" s="529"/>
      <c r="W31" s="530"/>
      <c r="X31" s="530"/>
      <c r="Y31" s="530"/>
      <c r="Z31" s="530"/>
      <c r="AA31" s="531"/>
      <c r="AB31" s="532"/>
      <c r="AC31" s="533"/>
      <c r="AD31" s="533"/>
      <c r="AE31" s="533"/>
      <c r="AF31" s="533"/>
      <c r="AG31" s="534"/>
      <c r="AH31" s="535"/>
      <c r="AI31" s="536"/>
      <c r="AJ31" s="536"/>
      <c r="AK31" s="536"/>
      <c r="AL31" s="536"/>
      <c r="AM31" s="537"/>
      <c r="AN31" s="39"/>
      <c r="AO31" s="605"/>
      <c r="AP31" s="606"/>
      <c r="AQ31" s="606"/>
      <c r="AR31" s="606"/>
      <c r="AS31" s="606"/>
      <c r="AT31" s="607"/>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row>
    <row r="32" spans="1:80">
      <c r="A32" s="39"/>
      <c r="B32" s="573"/>
      <c r="C32" s="573"/>
      <c r="D32" s="574"/>
      <c r="E32" s="566"/>
      <c r="F32" s="567"/>
      <c r="G32" s="567"/>
      <c r="H32" s="567"/>
      <c r="I32" s="567"/>
      <c r="J32" s="526" t="e">
        <f>IF(AND('Mapa final'!#REF!="Baja",'Mapa final'!#REF!="Leve"),CONCATENATE("R",'Mapa final'!#REF!),"")</f>
        <v>#REF!</v>
      </c>
      <c r="K32" s="527"/>
      <c r="L32" s="527" t="e">
        <f>IF(AND('Mapa final'!#REF!="Baja",'Mapa final'!#REF!="Leve"),CONCATENATE("R",'Mapa final'!#REF!),"")</f>
        <v>#REF!</v>
      </c>
      <c r="M32" s="527"/>
      <c r="N32" s="527" t="e">
        <f>IF(AND('Mapa final'!#REF!="Baja",'Mapa final'!#REF!="Leve"),CONCATENATE("R",'Mapa final'!#REF!),"")</f>
        <v>#REF!</v>
      </c>
      <c r="O32" s="528"/>
      <c r="P32" s="530" t="e">
        <f>IF(AND('Mapa final'!#REF!="Baja",'Mapa final'!#REF!="Menor"),CONCATENATE("R",'Mapa final'!#REF!),"")</f>
        <v>#REF!</v>
      </c>
      <c r="Q32" s="530"/>
      <c r="R32" s="530" t="e">
        <f>IF(AND('Mapa final'!#REF!="Baja",'Mapa final'!#REF!="Menor"),CONCATENATE("R",'Mapa final'!#REF!),"")</f>
        <v>#REF!</v>
      </c>
      <c r="S32" s="530"/>
      <c r="T32" s="530" t="e">
        <f>IF(AND('Mapa final'!#REF!="Baja",'Mapa final'!#REF!="Menor"),CONCATENATE("R",'Mapa final'!#REF!),"")</f>
        <v>#REF!</v>
      </c>
      <c r="U32" s="531"/>
      <c r="V32" s="529" t="e">
        <f>IF(AND('Mapa final'!#REF!="Baja",'Mapa final'!#REF!="Moderado"),CONCATENATE("R",'Mapa final'!#REF!),"")</f>
        <v>#REF!</v>
      </c>
      <c r="W32" s="530"/>
      <c r="X32" s="530" t="e">
        <f>IF(AND('Mapa final'!#REF!="Baja",'Mapa final'!#REF!="Moderado"),CONCATENATE("R",'Mapa final'!#REF!),"")</f>
        <v>#REF!</v>
      </c>
      <c r="Y32" s="530"/>
      <c r="Z32" s="530" t="e">
        <f>IF(AND('Mapa final'!#REF!="Baja",'Mapa final'!#REF!="Moderado"),CONCATENATE("R",'Mapa final'!#REF!),"")</f>
        <v>#REF!</v>
      </c>
      <c r="AA32" s="531"/>
      <c r="AB32" s="532" t="e">
        <f>IF(AND('Mapa final'!#REF!="Baja",'Mapa final'!#REF!="Mayor"),CONCATENATE("R",'Mapa final'!#REF!),"")</f>
        <v>#REF!</v>
      </c>
      <c r="AC32" s="533"/>
      <c r="AD32" s="533" t="e">
        <f>IF(AND('Mapa final'!#REF!="Baja",'Mapa final'!#REF!="Mayor"),CONCATENATE("R",'Mapa final'!#REF!),"")</f>
        <v>#REF!</v>
      </c>
      <c r="AE32" s="533"/>
      <c r="AF32" s="533" t="e">
        <f>IF(AND('Mapa final'!#REF!="Baja",'Mapa final'!#REF!="Mayor"),CONCATENATE("R",'Mapa final'!#REF!),"")</f>
        <v>#REF!</v>
      </c>
      <c r="AG32" s="534"/>
      <c r="AH32" s="535" t="e">
        <f>IF(AND('Mapa final'!#REF!="Baja",'Mapa final'!#REF!="Catastrófico"),CONCATENATE("R",'Mapa final'!#REF!),"")</f>
        <v>#REF!</v>
      </c>
      <c r="AI32" s="536"/>
      <c r="AJ32" s="536" t="e">
        <f>IF(AND('Mapa final'!#REF!="Baja",'Mapa final'!#REF!="Catastrófico"),CONCATENATE("R",'Mapa final'!#REF!),"")</f>
        <v>#REF!</v>
      </c>
      <c r="AK32" s="536"/>
      <c r="AL32" s="536" t="e">
        <f>IF(AND('Mapa final'!#REF!="Baja",'Mapa final'!#REF!="Catastrófico"),CONCATENATE("R",'Mapa final'!#REF!),"")</f>
        <v>#REF!</v>
      </c>
      <c r="AM32" s="537"/>
      <c r="AN32" s="39"/>
      <c r="AO32" s="605"/>
      <c r="AP32" s="606"/>
      <c r="AQ32" s="606"/>
      <c r="AR32" s="606"/>
      <c r="AS32" s="606"/>
      <c r="AT32" s="607"/>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row>
    <row r="33" spans="1:80">
      <c r="A33" s="39"/>
      <c r="B33" s="573"/>
      <c r="C33" s="573"/>
      <c r="D33" s="574"/>
      <c r="E33" s="566"/>
      <c r="F33" s="567"/>
      <c r="G33" s="567"/>
      <c r="H33" s="567"/>
      <c r="I33" s="567"/>
      <c r="J33" s="526"/>
      <c r="K33" s="527"/>
      <c r="L33" s="527"/>
      <c r="M33" s="527"/>
      <c r="N33" s="527"/>
      <c r="O33" s="528"/>
      <c r="P33" s="530"/>
      <c r="Q33" s="530"/>
      <c r="R33" s="530"/>
      <c r="S33" s="530"/>
      <c r="T33" s="530"/>
      <c r="U33" s="531"/>
      <c r="V33" s="529"/>
      <c r="W33" s="530"/>
      <c r="X33" s="530"/>
      <c r="Y33" s="530"/>
      <c r="Z33" s="530"/>
      <c r="AA33" s="531"/>
      <c r="AB33" s="532"/>
      <c r="AC33" s="533"/>
      <c r="AD33" s="533"/>
      <c r="AE33" s="533"/>
      <c r="AF33" s="533"/>
      <c r="AG33" s="534"/>
      <c r="AH33" s="535"/>
      <c r="AI33" s="536"/>
      <c r="AJ33" s="536"/>
      <c r="AK33" s="536"/>
      <c r="AL33" s="536"/>
      <c r="AM33" s="537"/>
      <c r="AN33" s="39"/>
      <c r="AO33" s="605"/>
      <c r="AP33" s="606"/>
      <c r="AQ33" s="606"/>
      <c r="AR33" s="606"/>
      <c r="AS33" s="606"/>
      <c r="AT33" s="607"/>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row>
    <row r="34" spans="1:80">
      <c r="A34" s="39"/>
      <c r="B34" s="573"/>
      <c r="C34" s="573"/>
      <c r="D34" s="574"/>
      <c r="E34" s="566"/>
      <c r="F34" s="567"/>
      <c r="G34" s="567"/>
      <c r="H34" s="567"/>
      <c r="I34" s="567"/>
      <c r="J34" s="526" t="e">
        <f>IF(AND('Mapa final'!#REF!="Baja",'Mapa final'!#REF!="Leve"),CONCATENATE("R",'Mapa final'!#REF!),"")</f>
        <v>#REF!</v>
      </c>
      <c r="K34" s="527"/>
      <c r="L34" s="527" t="e">
        <f>IF(AND('Mapa final'!#REF!="Baja",'Mapa final'!#REF!="Leve"),CONCATENATE("R",'Mapa final'!#REF!),"")</f>
        <v>#REF!</v>
      </c>
      <c r="M34" s="527"/>
      <c r="N34" s="527" t="e">
        <f>IF(AND('Mapa final'!#REF!="Baja",'Mapa final'!#REF!="Leve"),CONCATENATE("R",'Mapa final'!#REF!),"")</f>
        <v>#REF!</v>
      </c>
      <c r="O34" s="528"/>
      <c r="P34" s="530" t="e">
        <f>IF(AND('Mapa final'!#REF!="Baja",'Mapa final'!#REF!="Menor"),CONCATENATE("R",'Mapa final'!#REF!),"")</f>
        <v>#REF!</v>
      </c>
      <c r="Q34" s="530"/>
      <c r="R34" s="530" t="e">
        <f>IF(AND('Mapa final'!#REF!="Baja",'Mapa final'!#REF!="Menor"),CONCATENATE("R",'Mapa final'!#REF!),"")</f>
        <v>#REF!</v>
      </c>
      <c r="S34" s="530"/>
      <c r="T34" s="530" t="e">
        <f>IF(AND('Mapa final'!#REF!="Baja",'Mapa final'!#REF!="Menor"),CONCATENATE("R",'Mapa final'!#REF!),"")</f>
        <v>#REF!</v>
      </c>
      <c r="U34" s="531"/>
      <c r="V34" s="529" t="e">
        <f>IF(AND('Mapa final'!#REF!="Baja",'Mapa final'!#REF!="Moderado"),CONCATENATE("R",'Mapa final'!#REF!),"")</f>
        <v>#REF!</v>
      </c>
      <c r="W34" s="530"/>
      <c r="X34" s="530" t="e">
        <f>IF(AND('Mapa final'!#REF!="Baja",'Mapa final'!#REF!="Moderado"),CONCATENATE("R",'Mapa final'!#REF!),"")</f>
        <v>#REF!</v>
      </c>
      <c r="Y34" s="530"/>
      <c r="Z34" s="530" t="e">
        <f>IF(AND('Mapa final'!#REF!="Baja",'Mapa final'!#REF!="Moderado"),CONCATENATE("R",'Mapa final'!#REF!),"")</f>
        <v>#REF!</v>
      </c>
      <c r="AA34" s="531"/>
      <c r="AB34" s="532" t="e">
        <f>IF(AND('Mapa final'!#REF!="Baja",'Mapa final'!#REF!="Mayor"),CONCATENATE("R",'Mapa final'!#REF!),"")</f>
        <v>#REF!</v>
      </c>
      <c r="AC34" s="533"/>
      <c r="AD34" s="533" t="e">
        <f>IF(AND('Mapa final'!#REF!="Baja",'Mapa final'!#REF!="Mayor"),CONCATENATE("R",'Mapa final'!#REF!),"")</f>
        <v>#REF!</v>
      </c>
      <c r="AE34" s="533"/>
      <c r="AF34" s="533" t="e">
        <f>IF(AND('Mapa final'!#REF!="Baja",'Mapa final'!#REF!="Mayor"),CONCATENATE("R",'Mapa final'!#REF!),"")</f>
        <v>#REF!</v>
      </c>
      <c r="AG34" s="534"/>
      <c r="AH34" s="535" t="e">
        <f>IF(AND('Mapa final'!#REF!="Baja",'Mapa final'!#REF!="Catastrófico"),CONCATENATE("R",'Mapa final'!#REF!),"")</f>
        <v>#REF!</v>
      </c>
      <c r="AI34" s="536"/>
      <c r="AJ34" s="536" t="e">
        <f>IF(AND('Mapa final'!#REF!="Baja",'Mapa final'!#REF!="Catastrófico"),CONCATENATE("R",'Mapa final'!#REF!),"")</f>
        <v>#REF!</v>
      </c>
      <c r="AK34" s="536"/>
      <c r="AL34" s="536" t="e">
        <f>IF(AND('Mapa final'!#REF!="Baja",'Mapa final'!#REF!="Catastrófico"),CONCATENATE("R",'Mapa final'!#REF!),"")</f>
        <v>#REF!</v>
      </c>
      <c r="AM34" s="537"/>
      <c r="AN34" s="39"/>
      <c r="AO34" s="605"/>
      <c r="AP34" s="606"/>
      <c r="AQ34" s="606"/>
      <c r="AR34" s="606"/>
      <c r="AS34" s="606"/>
      <c r="AT34" s="607"/>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row>
    <row r="35" spans="1:80">
      <c r="A35" s="39"/>
      <c r="B35" s="573"/>
      <c r="C35" s="573"/>
      <c r="D35" s="574"/>
      <c r="E35" s="566"/>
      <c r="F35" s="567"/>
      <c r="G35" s="567"/>
      <c r="H35" s="567"/>
      <c r="I35" s="567"/>
      <c r="J35" s="526"/>
      <c r="K35" s="527"/>
      <c r="L35" s="527"/>
      <c r="M35" s="527"/>
      <c r="N35" s="527"/>
      <c r="O35" s="528"/>
      <c r="P35" s="530"/>
      <c r="Q35" s="530"/>
      <c r="R35" s="530"/>
      <c r="S35" s="530"/>
      <c r="T35" s="530"/>
      <c r="U35" s="531"/>
      <c r="V35" s="529"/>
      <c r="W35" s="530"/>
      <c r="X35" s="530"/>
      <c r="Y35" s="530"/>
      <c r="Z35" s="530"/>
      <c r="AA35" s="531"/>
      <c r="AB35" s="532"/>
      <c r="AC35" s="533"/>
      <c r="AD35" s="533"/>
      <c r="AE35" s="533"/>
      <c r="AF35" s="533"/>
      <c r="AG35" s="534"/>
      <c r="AH35" s="535"/>
      <c r="AI35" s="536"/>
      <c r="AJ35" s="536"/>
      <c r="AK35" s="536"/>
      <c r="AL35" s="536"/>
      <c r="AM35" s="537"/>
      <c r="AN35" s="39"/>
      <c r="AO35" s="605"/>
      <c r="AP35" s="606"/>
      <c r="AQ35" s="606"/>
      <c r="AR35" s="606"/>
      <c r="AS35" s="606"/>
      <c r="AT35" s="607"/>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row>
    <row r="36" spans="1:80">
      <c r="A36" s="39"/>
      <c r="B36" s="573"/>
      <c r="C36" s="573"/>
      <c r="D36" s="574"/>
      <c r="E36" s="566"/>
      <c r="F36" s="567"/>
      <c r="G36" s="567"/>
      <c r="H36" s="567"/>
      <c r="I36" s="567"/>
      <c r="J36" s="526" t="e">
        <f>IF(AND('Mapa final'!#REF!="Baja",'Mapa final'!#REF!="Leve"),CONCATENATE("R",'Mapa final'!#REF!),"")</f>
        <v>#REF!</v>
      </c>
      <c r="K36" s="527"/>
      <c r="L36" s="527" t="str">
        <f>IF(AND('Mapa final'!$K$22="Baja",'Mapa final'!$O$22="Leve"),CONCATENATE("R",'Mapa final'!$A$22),"")</f>
        <v/>
      </c>
      <c r="M36" s="527"/>
      <c r="N36" s="527" t="str">
        <f>IF(AND('Mapa final'!$K$28="Baja",'Mapa final'!$O$28="Leve"),CONCATENATE("R",'Mapa final'!$A$28),"")</f>
        <v/>
      </c>
      <c r="O36" s="528"/>
      <c r="P36" s="530" t="e">
        <f>IF(AND('Mapa final'!#REF!="Baja",'Mapa final'!#REF!="Menor"),CONCATENATE("R",'Mapa final'!#REF!),"")</f>
        <v>#REF!</v>
      </c>
      <c r="Q36" s="530"/>
      <c r="R36" s="530" t="str">
        <f>IF(AND('Mapa final'!$K$22="Baja",'Mapa final'!$O$22="Menor"),CONCATENATE("R",'Mapa final'!$A$22),"")</f>
        <v/>
      </c>
      <c r="S36" s="530"/>
      <c r="T36" s="530" t="str">
        <f>IF(AND('Mapa final'!$K$28="Baja",'Mapa final'!$O$28="Menor"),CONCATENATE("R",'Mapa final'!$A$28),"")</f>
        <v/>
      </c>
      <c r="U36" s="531"/>
      <c r="V36" s="529" t="e">
        <f>IF(AND('Mapa final'!#REF!="Baja",'Mapa final'!#REF!="Moderado"),CONCATENATE("R",'Mapa final'!#REF!),"")</f>
        <v>#REF!</v>
      </c>
      <c r="W36" s="530"/>
      <c r="X36" s="530" t="str">
        <f>IF(AND('Mapa final'!$K$22="Baja",'Mapa final'!$O$22="Moderado"),CONCATENATE("R",'Mapa final'!$A$22),"")</f>
        <v/>
      </c>
      <c r="Y36" s="530"/>
      <c r="Z36" s="530" t="str">
        <f>IF(AND('Mapa final'!$K$28="Baja",'Mapa final'!$O$28="Moderado"),CONCATENATE("R",'Mapa final'!$A$28),"")</f>
        <v/>
      </c>
      <c r="AA36" s="531"/>
      <c r="AB36" s="532" t="e">
        <f>IF(AND('Mapa final'!#REF!="Baja",'Mapa final'!#REF!="Mayor"),CONCATENATE("R",'Mapa final'!#REF!),"")</f>
        <v>#REF!</v>
      </c>
      <c r="AC36" s="533"/>
      <c r="AD36" s="533" t="str">
        <f>IF(AND('Mapa final'!$K$22="Baja",'Mapa final'!$O$22="Mayor"),CONCATENATE("R",'Mapa final'!$A$22),"")</f>
        <v/>
      </c>
      <c r="AE36" s="533"/>
      <c r="AF36" s="533" t="str">
        <f>IF(AND('Mapa final'!$K$28="Baja",'Mapa final'!$O$28="Mayor"),CONCATENATE("R",'Mapa final'!$A$28),"")</f>
        <v/>
      </c>
      <c r="AG36" s="534"/>
      <c r="AH36" s="535" t="e">
        <f>IF(AND('Mapa final'!#REF!="Baja",'Mapa final'!#REF!="Catastrófico"),CONCATENATE("R",'Mapa final'!#REF!),"")</f>
        <v>#REF!</v>
      </c>
      <c r="AI36" s="536"/>
      <c r="AJ36" s="536" t="str">
        <f>IF(AND('Mapa final'!$K$22="Baja",'Mapa final'!$O$22="Catastrófico"),CONCATENATE("R",'Mapa final'!$A$22),"")</f>
        <v/>
      </c>
      <c r="AK36" s="536"/>
      <c r="AL36" s="536" t="str">
        <f>IF(AND('Mapa final'!$K$28="Baja",'Mapa final'!$O$28="Catastrófico"),CONCATENATE("R",'Mapa final'!$A$28),"")</f>
        <v/>
      </c>
      <c r="AM36" s="537"/>
      <c r="AN36" s="39"/>
      <c r="AO36" s="605"/>
      <c r="AP36" s="606"/>
      <c r="AQ36" s="606"/>
      <c r="AR36" s="606"/>
      <c r="AS36" s="606"/>
      <c r="AT36" s="607"/>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row>
    <row r="37" spans="1:80">
      <c r="A37" s="39"/>
      <c r="B37" s="573"/>
      <c r="C37" s="573"/>
      <c r="D37" s="574"/>
      <c r="E37" s="569"/>
      <c r="F37" s="570"/>
      <c r="G37" s="570"/>
      <c r="H37" s="570"/>
      <c r="I37" s="570"/>
      <c r="J37" s="538"/>
      <c r="K37" s="539"/>
      <c r="L37" s="539"/>
      <c r="M37" s="539"/>
      <c r="N37" s="539"/>
      <c r="O37" s="540"/>
      <c r="P37" s="542"/>
      <c r="Q37" s="542"/>
      <c r="R37" s="542"/>
      <c r="S37" s="542"/>
      <c r="T37" s="542"/>
      <c r="U37" s="543"/>
      <c r="V37" s="541"/>
      <c r="W37" s="542"/>
      <c r="X37" s="542"/>
      <c r="Y37" s="542"/>
      <c r="Z37" s="542"/>
      <c r="AA37" s="543"/>
      <c r="AB37" s="544"/>
      <c r="AC37" s="545"/>
      <c r="AD37" s="545"/>
      <c r="AE37" s="545"/>
      <c r="AF37" s="545"/>
      <c r="AG37" s="546"/>
      <c r="AH37" s="547"/>
      <c r="AI37" s="548"/>
      <c r="AJ37" s="548"/>
      <c r="AK37" s="548"/>
      <c r="AL37" s="548"/>
      <c r="AM37" s="549"/>
      <c r="AN37" s="39"/>
      <c r="AO37" s="608"/>
      <c r="AP37" s="609"/>
      <c r="AQ37" s="609"/>
      <c r="AR37" s="609"/>
      <c r="AS37" s="609"/>
      <c r="AT37" s="610"/>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row>
    <row r="38" spans="1:80">
      <c r="A38" s="39"/>
      <c r="B38" s="573"/>
      <c r="C38" s="573"/>
      <c r="D38" s="574"/>
      <c r="E38" s="563" t="s">
        <v>291</v>
      </c>
      <c r="F38" s="564"/>
      <c r="G38" s="564"/>
      <c r="H38" s="564"/>
      <c r="I38" s="565"/>
      <c r="J38" s="550" t="str">
        <f>IF(AND('Mapa final'!$K$10="Muy Baja",'Mapa final'!$O$10="Leve"),CONCATENATE("R",'Mapa final'!$A$10),"")</f>
        <v/>
      </c>
      <c r="K38" s="551"/>
      <c r="L38" s="551" t="str">
        <f>IF(AND('Mapa final'!$K$16="Muy Baja",'Mapa final'!$O$16="Leve"),CONCATENATE("R",'Mapa final'!$A$16),"")</f>
        <v/>
      </c>
      <c r="M38" s="551"/>
      <c r="N38" s="551" t="e">
        <f>IF(AND('Mapa final'!#REF!="Muy Baja",'Mapa final'!#REF!="Leve"),CONCATENATE("R",'Mapa final'!#REF!),"")</f>
        <v>#REF!</v>
      </c>
      <c r="O38" s="552"/>
      <c r="P38" s="550" t="str">
        <f>IF(AND('Mapa final'!$K$10="Muy Baja",'Mapa final'!$O$10="Menor"),CONCATENATE("R",'Mapa final'!$A$10),"")</f>
        <v/>
      </c>
      <c r="Q38" s="551"/>
      <c r="R38" s="551" t="str">
        <f>IF(AND('Mapa final'!$K$16="Muy Baja",'Mapa final'!$O$16="Menor"),CONCATENATE("R",'Mapa final'!$A$16),"")</f>
        <v/>
      </c>
      <c r="S38" s="551"/>
      <c r="T38" s="551" t="e">
        <f>IF(AND('Mapa final'!#REF!="Muy Baja",'Mapa final'!#REF!="Menor"),CONCATENATE("R",'Mapa final'!#REF!),"")</f>
        <v>#REF!</v>
      </c>
      <c r="U38" s="552"/>
      <c r="V38" s="553" t="str">
        <f>IF(AND('Mapa final'!$K$10="Muy Baja",'Mapa final'!$O$10="Moderado"),CONCATENATE("R",'Mapa final'!$A$10),"")</f>
        <v/>
      </c>
      <c r="W38" s="554"/>
      <c r="X38" s="554" t="str">
        <f>IF(AND('Mapa final'!$K$16="Muy Baja",'Mapa final'!$O$16="Moderado"),CONCATENATE("R",'Mapa final'!$A$16),"")</f>
        <v/>
      </c>
      <c r="Y38" s="554"/>
      <c r="Z38" s="554" t="e">
        <f>IF(AND('Mapa final'!#REF!="Muy Baja",'Mapa final'!#REF!="Moderado"),CONCATENATE("R",'Mapa final'!#REF!),"")</f>
        <v>#REF!</v>
      </c>
      <c r="AA38" s="555"/>
      <c r="AB38" s="556" t="str">
        <f>IF(AND('Mapa final'!$K$10="Muy Baja",'Mapa final'!$O$10="Mayor"),CONCATENATE("R",'Mapa final'!$A$10),"")</f>
        <v/>
      </c>
      <c r="AC38" s="557"/>
      <c r="AD38" s="557" t="str">
        <f>IF(AND('Mapa final'!$K$16="Muy Baja",'Mapa final'!$O$16="Mayor"),CONCATENATE("R",'Mapa final'!$A$16),"")</f>
        <v/>
      </c>
      <c r="AE38" s="557"/>
      <c r="AF38" s="557" t="e">
        <f>IF(AND('Mapa final'!#REF!="Muy Baja",'Mapa final'!#REF!="Mayor"),CONCATENATE("R",'Mapa final'!#REF!),"")</f>
        <v>#REF!</v>
      </c>
      <c r="AG38" s="558"/>
      <c r="AH38" s="559" t="str">
        <f>IF(AND('Mapa final'!$K$10="Muy Baja",'Mapa final'!$O$10="Catastrófico"),CONCATENATE("R",'Mapa final'!$A$10),"")</f>
        <v/>
      </c>
      <c r="AI38" s="560"/>
      <c r="AJ38" s="560" t="str">
        <f>IF(AND('Mapa final'!$K$16="Muy Baja",'Mapa final'!$O$16="Catastrófico"),CONCATENATE("R",'Mapa final'!$A$16),"")</f>
        <v/>
      </c>
      <c r="AK38" s="560"/>
      <c r="AL38" s="560" t="e">
        <f>IF(AND('Mapa final'!#REF!="Muy Baja",'Mapa final'!#REF!="Catastrófico"),CONCATENATE("R",'Mapa final'!#REF!),"")</f>
        <v>#REF!</v>
      </c>
      <c r="AM38" s="561"/>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row>
    <row r="39" spans="1:80">
      <c r="A39" s="39"/>
      <c r="B39" s="573"/>
      <c r="C39" s="573"/>
      <c r="D39" s="574"/>
      <c r="E39" s="566"/>
      <c r="F39" s="567"/>
      <c r="G39" s="567"/>
      <c r="H39" s="567"/>
      <c r="I39" s="568"/>
      <c r="J39" s="526"/>
      <c r="K39" s="527"/>
      <c r="L39" s="527"/>
      <c r="M39" s="527"/>
      <c r="N39" s="527"/>
      <c r="O39" s="528"/>
      <c r="P39" s="526"/>
      <c r="Q39" s="527"/>
      <c r="R39" s="527"/>
      <c r="S39" s="527"/>
      <c r="T39" s="527"/>
      <c r="U39" s="528"/>
      <c r="V39" s="529"/>
      <c r="W39" s="530"/>
      <c r="X39" s="530"/>
      <c r="Y39" s="530"/>
      <c r="Z39" s="530"/>
      <c r="AA39" s="531"/>
      <c r="AB39" s="532"/>
      <c r="AC39" s="533"/>
      <c r="AD39" s="533"/>
      <c r="AE39" s="533"/>
      <c r="AF39" s="533"/>
      <c r="AG39" s="534"/>
      <c r="AH39" s="535"/>
      <c r="AI39" s="536"/>
      <c r="AJ39" s="536"/>
      <c r="AK39" s="536"/>
      <c r="AL39" s="536"/>
      <c r="AM39" s="537"/>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row>
    <row r="40" spans="1:80">
      <c r="A40" s="39"/>
      <c r="B40" s="573"/>
      <c r="C40" s="573"/>
      <c r="D40" s="574"/>
      <c r="E40" s="566"/>
      <c r="F40" s="567"/>
      <c r="G40" s="567"/>
      <c r="H40" s="567"/>
      <c r="I40" s="568"/>
      <c r="J40" s="526" t="e">
        <f>IF(AND('Mapa final'!#REF!="Muy Baja",'Mapa final'!#REF!="Leve"),CONCATENATE("R",'Mapa final'!#REF!),"")</f>
        <v>#REF!</v>
      </c>
      <c r="K40" s="527"/>
      <c r="L40" s="527" t="e">
        <f>IF(AND('Mapa final'!#REF!="Muy Baja",'Mapa final'!#REF!="Leve"),CONCATENATE("R",'Mapa final'!#REF!),"")</f>
        <v>#REF!</v>
      </c>
      <c r="M40" s="527"/>
      <c r="N40" s="527" t="e">
        <f>IF(AND('Mapa final'!#REF!="Muy Baja",'Mapa final'!#REF!="Leve"),CONCATENATE("R",'Mapa final'!#REF!),"")</f>
        <v>#REF!</v>
      </c>
      <c r="O40" s="528"/>
      <c r="P40" s="526" t="e">
        <f>IF(AND('Mapa final'!#REF!="Muy Baja",'Mapa final'!#REF!="Menor"),CONCATENATE("R",'Mapa final'!#REF!),"")</f>
        <v>#REF!</v>
      </c>
      <c r="Q40" s="527"/>
      <c r="R40" s="527" t="e">
        <f>IF(AND('Mapa final'!#REF!="Muy Baja",'Mapa final'!#REF!="Menor"),CONCATENATE("R",'Mapa final'!#REF!),"")</f>
        <v>#REF!</v>
      </c>
      <c r="S40" s="527"/>
      <c r="T40" s="527" t="e">
        <f>IF(AND('Mapa final'!#REF!="Muy Baja",'Mapa final'!#REF!="Menor"),CONCATENATE("R",'Mapa final'!#REF!),"")</f>
        <v>#REF!</v>
      </c>
      <c r="U40" s="528"/>
      <c r="V40" s="529" t="e">
        <f>IF(AND('Mapa final'!#REF!="Muy Baja",'Mapa final'!#REF!="Moderado"),CONCATENATE("R",'Mapa final'!#REF!),"")</f>
        <v>#REF!</v>
      </c>
      <c r="W40" s="530"/>
      <c r="X40" s="530" t="e">
        <f>IF(AND('Mapa final'!#REF!="Muy Baja",'Mapa final'!#REF!="Moderado"),CONCATENATE("R",'Mapa final'!#REF!),"")</f>
        <v>#REF!</v>
      </c>
      <c r="Y40" s="530"/>
      <c r="Z40" s="530" t="e">
        <f>IF(AND('Mapa final'!#REF!="Muy Baja",'Mapa final'!#REF!="Moderado"),CONCATENATE("R",'Mapa final'!#REF!),"")</f>
        <v>#REF!</v>
      </c>
      <c r="AA40" s="531"/>
      <c r="AB40" s="532" t="e">
        <f>IF(AND('Mapa final'!#REF!="Muy Baja",'Mapa final'!#REF!="Mayor"),CONCATENATE("R",'Mapa final'!#REF!),"")</f>
        <v>#REF!</v>
      </c>
      <c r="AC40" s="533"/>
      <c r="AD40" s="533" t="e">
        <f>IF(AND('Mapa final'!#REF!="Muy Baja",'Mapa final'!#REF!="Mayor"),CONCATENATE("R",'Mapa final'!#REF!),"")</f>
        <v>#REF!</v>
      </c>
      <c r="AE40" s="533"/>
      <c r="AF40" s="533" t="e">
        <f>IF(AND('Mapa final'!#REF!="Muy Baja",'Mapa final'!#REF!="Mayor"),CONCATENATE("R",'Mapa final'!#REF!),"")</f>
        <v>#REF!</v>
      </c>
      <c r="AG40" s="534"/>
      <c r="AH40" s="535" t="e">
        <f>IF(AND('Mapa final'!#REF!="Muy Baja",'Mapa final'!#REF!="Catastrófico"),CONCATENATE("R",'Mapa final'!#REF!),"")</f>
        <v>#REF!</v>
      </c>
      <c r="AI40" s="536"/>
      <c r="AJ40" s="536" t="e">
        <f>IF(AND('Mapa final'!#REF!="Muy Baja",'Mapa final'!#REF!="Catastrófico"),CONCATENATE("R",'Mapa final'!#REF!),"")</f>
        <v>#REF!</v>
      </c>
      <c r="AK40" s="536"/>
      <c r="AL40" s="536" t="e">
        <f>IF(AND('Mapa final'!#REF!="Muy Baja",'Mapa final'!#REF!="Catastrófico"),CONCATENATE("R",'Mapa final'!#REF!),"")</f>
        <v>#REF!</v>
      </c>
      <c r="AM40" s="537"/>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row>
    <row r="41" spans="1:80">
      <c r="A41" s="39"/>
      <c r="B41" s="573"/>
      <c r="C41" s="573"/>
      <c r="D41" s="574"/>
      <c r="E41" s="566"/>
      <c r="F41" s="567"/>
      <c r="G41" s="567"/>
      <c r="H41" s="567"/>
      <c r="I41" s="568"/>
      <c r="J41" s="526"/>
      <c r="K41" s="527"/>
      <c r="L41" s="527"/>
      <c r="M41" s="527"/>
      <c r="N41" s="527"/>
      <c r="O41" s="528"/>
      <c r="P41" s="526"/>
      <c r="Q41" s="527"/>
      <c r="R41" s="527"/>
      <c r="S41" s="527"/>
      <c r="T41" s="527"/>
      <c r="U41" s="528"/>
      <c r="V41" s="529"/>
      <c r="W41" s="530"/>
      <c r="X41" s="530"/>
      <c r="Y41" s="530"/>
      <c r="Z41" s="530"/>
      <c r="AA41" s="531"/>
      <c r="AB41" s="532"/>
      <c r="AC41" s="533"/>
      <c r="AD41" s="533"/>
      <c r="AE41" s="533"/>
      <c r="AF41" s="533"/>
      <c r="AG41" s="534"/>
      <c r="AH41" s="535"/>
      <c r="AI41" s="536"/>
      <c r="AJ41" s="536"/>
      <c r="AK41" s="536"/>
      <c r="AL41" s="536"/>
      <c r="AM41" s="537"/>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row>
    <row r="42" spans="1:80">
      <c r="A42" s="39"/>
      <c r="B42" s="573"/>
      <c r="C42" s="573"/>
      <c r="D42" s="574"/>
      <c r="E42" s="566"/>
      <c r="F42" s="567"/>
      <c r="G42" s="567"/>
      <c r="H42" s="567"/>
      <c r="I42" s="568"/>
      <c r="J42" s="526" t="e">
        <f>IF(AND('Mapa final'!#REF!="Muy Baja",'Mapa final'!#REF!="Leve"),CONCATENATE("R",'Mapa final'!#REF!),"")</f>
        <v>#REF!</v>
      </c>
      <c r="K42" s="527"/>
      <c r="L42" s="527" t="e">
        <f>IF(AND('Mapa final'!#REF!="Muy Baja",'Mapa final'!#REF!="Leve"),CONCATENATE("R",'Mapa final'!#REF!),"")</f>
        <v>#REF!</v>
      </c>
      <c r="M42" s="527"/>
      <c r="N42" s="527" t="e">
        <f>IF(AND('Mapa final'!#REF!="Muy Baja",'Mapa final'!#REF!="Leve"),CONCATENATE("R",'Mapa final'!#REF!),"")</f>
        <v>#REF!</v>
      </c>
      <c r="O42" s="528"/>
      <c r="P42" s="526" t="e">
        <f>IF(AND('Mapa final'!#REF!="Muy Baja",'Mapa final'!#REF!="Menor"),CONCATENATE("R",'Mapa final'!#REF!),"")</f>
        <v>#REF!</v>
      </c>
      <c r="Q42" s="527"/>
      <c r="R42" s="527" t="e">
        <f>IF(AND('Mapa final'!#REF!="Muy Baja",'Mapa final'!#REF!="Menor"),CONCATENATE("R",'Mapa final'!#REF!),"")</f>
        <v>#REF!</v>
      </c>
      <c r="S42" s="527"/>
      <c r="T42" s="527" t="e">
        <f>IF(AND('Mapa final'!#REF!="Muy Baja",'Mapa final'!#REF!="Menor"),CONCATENATE("R",'Mapa final'!#REF!),"")</f>
        <v>#REF!</v>
      </c>
      <c r="U42" s="528"/>
      <c r="V42" s="529" t="e">
        <f>IF(AND('Mapa final'!#REF!="Muy Baja",'Mapa final'!#REF!="Moderado"),CONCATENATE("R",'Mapa final'!#REF!),"")</f>
        <v>#REF!</v>
      </c>
      <c r="W42" s="530"/>
      <c r="X42" s="530" t="e">
        <f>IF(AND('Mapa final'!#REF!="Muy Baja",'Mapa final'!#REF!="Moderado"),CONCATENATE("R",'Mapa final'!#REF!),"")</f>
        <v>#REF!</v>
      </c>
      <c r="Y42" s="530"/>
      <c r="Z42" s="530" t="e">
        <f>IF(AND('Mapa final'!#REF!="Muy Baja",'Mapa final'!#REF!="Moderado"),CONCATENATE("R",'Mapa final'!#REF!),"")</f>
        <v>#REF!</v>
      </c>
      <c r="AA42" s="531"/>
      <c r="AB42" s="532" t="e">
        <f>IF(AND('Mapa final'!#REF!="Muy Baja",'Mapa final'!#REF!="Mayor"),CONCATENATE("R",'Mapa final'!#REF!),"")</f>
        <v>#REF!</v>
      </c>
      <c r="AC42" s="533"/>
      <c r="AD42" s="533" t="e">
        <f>IF(AND('Mapa final'!#REF!="Muy Baja",'Mapa final'!#REF!="Mayor"),CONCATENATE("R",'Mapa final'!#REF!),"")</f>
        <v>#REF!</v>
      </c>
      <c r="AE42" s="533"/>
      <c r="AF42" s="533" t="e">
        <f>IF(AND('Mapa final'!#REF!="Muy Baja",'Mapa final'!#REF!="Mayor"),CONCATENATE("R",'Mapa final'!#REF!),"")</f>
        <v>#REF!</v>
      </c>
      <c r="AG42" s="534"/>
      <c r="AH42" s="535" t="e">
        <f>IF(AND('Mapa final'!#REF!="Muy Baja",'Mapa final'!#REF!="Catastrófico"),CONCATENATE("R",'Mapa final'!#REF!),"")</f>
        <v>#REF!</v>
      </c>
      <c r="AI42" s="536"/>
      <c r="AJ42" s="536" t="e">
        <f>IF(AND('Mapa final'!#REF!="Muy Baja",'Mapa final'!#REF!="Catastrófico"),CONCATENATE("R",'Mapa final'!#REF!),"")</f>
        <v>#REF!</v>
      </c>
      <c r="AK42" s="536"/>
      <c r="AL42" s="536" t="e">
        <f>IF(AND('Mapa final'!#REF!="Muy Baja",'Mapa final'!#REF!="Catastrófico"),CONCATENATE("R",'Mapa final'!#REF!),"")</f>
        <v>#REF!</v>
      </c>
      <c r="AM42" s="537"/>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row>
    <row r="43" spans="1:80">
      <c r="A43" s="39"/>
      <c r="B43" s="573"/>
      <c r="C43" s="573"/>
      <c r="D43" s="574"/>
      <c r="E43" s="566"/>
      <c r="F43" s="567"/>
      <c r="G43" s="567"/>
      <c r="H43" s="567"/>
      <c r="I43" s="568"/>
      <c r="J43" s="526"/>
      <c r="K43" s="527"/>
      <c r="L43" s="527"/>
      <c r="M43" s="527"/>
      <c r="N43" s="527"/>
      <c r="O43" s="528"/>
      <c r="P43" s="526"/>
      <c r="Q43" s="527"/>
      <c r="R43" s="527"/>
      <c r="S43" s="527"/>
      <c r="T43" s="527"/>
      <c r="U43" s="528"/>
      <c r="V43" s="529"/>
      <c r="W43" s="530"/>
      <c r="X43" s="530"/>
      <c r="Y43" s="530"/>
      <c r="Z43" s="530"/>
      <c r="AA43" s="531"/>
      <c r="AB43" s="532"/>
      <c r="AC43" s="533"/>
      <c r="AD43" s="533"/>
      <c r="AE43" s="533"/>
      <c r="AF43" s="533"/>
      <c r="AG43" s="534"/>
      <c r="AH43" s="535"/>
      <c r="AI43" s="536"/>
      <c r="AJ43" s="536"/>
      <c r="AK43" s="536"/>
      <c r="AL43" s="536"/>
      <c r="AM43" s="537"/>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row>
    <row r="44" spans="1:80">
      <c r="A44" s="39"/>
      <c r="B44" s="573"/>
      <c r="C44" s="573"/>
      <c r="D44" s="574"/>
      <c r="E44" s="566"/>
      <c r="F44" s="567"/>
      <c r="G44" s="567"/>
      <c r="H44" s="567"/>
      <c r="I44" s="568"/>
      <c r="J44" s="526" t="e">
        <f>IF(AND('Mapa final'!#REF!="Muy Baja",'Mapa final'!#REF!="Leve"),CONCATENATE("R",'Mapa final'!#REF!),"")</f>
        <v>#REF!</v>
      </c>
      <c r="K44" s="527"/>
      <c r="L44" s="527" t="str">
        <f>IF(AND('Mapa final'!$K$22="Muy Baja",'Mapa final'!$O$22="Leve"),CONCATENATE("R",'Mapa final'!$A$22),"")</f>
        <v/>
      </c>
      <c r="M44" s="527"/>
      <c r="N44" s="527" t="str">
        <f>IF(AND('Mapa final'!$K$28="Muy Baja",'Mapa final'!$O$28="Leve"),CONCATENATE("R",'Mapa final'!$A$28),"")</f>
        <v/>
      </c>
      <c r="O44" s="528"/>
      <c r="P44" s="526" t="e">
        <f>IF(AND('Mapa final'!#REF!="Muy Baja",'Mapa final'!#REF!="Menor"),CONCATENATE("R",'Mapa final'!#REF!),"")</f>
        <v>#REF!</v>
      </c>
      <c r="Q44" s="527"/>
      <c r="R44" s="527" t="str">
        <f>IF(AND('Mapa final'!$K$22="Muy Baja",'Mapa final'!$O$22="Menor"),CONCATENATE("R",'Mapa final'!$A$22),"")</f>
        <v/>
      </c>
      <c r="S44" s="527"/>
      <c r="T44" s="527" t="str">
        <f>IF(AND('Mapa final'!$K$28="Muy Baja",'Mapa final'!$O$28="Menor"),CONCATENATE("R",'Mapa final'!$A$28),"")</f>
        <v/>
      </c>
      <c r="U44" s="528"/>
      <c r="V44" s="529" t="e">
        <f>IF(AND('Mapa final'!#REF!="Muy Baja",'Mapa final'!#REF!="Moderado"),CONCATENATE("R",'Mapa final'!#REF!),"")</f>
        <v>#REF!</v>
      </c>
      <c r="W44" s="530"/>
      <c r="X44" s="530" t="str">
        <f>IF(AND('Mapa final'!$K$22="Muy Baja",'Mapa final'!$O$22="Moderado"),CONCATENATE("R",'Mapa final'!$A$22),"")</f>
        <v/>
      </c>
      <c r="Y44" s="530"/>
      <c r="Z44" s="530" t="str">
        <f>IF(AND('Mapa final'!$K$28="Muy Baja",'Mapa final'!$O$28="Moderado"),CONCATENATE("R",'Mapa final'!$A$28),"")</f>
        <v/>
      </c>
      <c r="AA44" s="531"/>
      <c r="AB44" s="532" t="e">
        <f>IF(AND('Mapa final'!#REF!="Muy Baja",'Mapa final'!#REF!="Mayor"),CONCATENATE("R",'Mapa final'!#REF!),"")</f>
        <v>#REF!</v>
      </c>
      <c r="AC44" s="533"/>
      <c r="AD44" s="533" t="str">
        <f>IF(AND('Mapa final'!$K$22="Muy Baja",'Mapa final'!$O$22="Mayor"),CONCATENATE("R",'Mapa final'!$A$22),"")</f>
        <v/>
      </c>
      <c r="AE44" s="533"/>
      <c r="AF44" s="533" t="str">
        <f>IF(AND('Mapa final'!$K$28="Muy Baja",'Mapa final'!$O$28="Mayor"),CONCATENATE("R",'Mapa final'!$A$28),"")</f>
        <v/>
      </c>
      <c r="AG44" s="534"/>
      <c r="AH44" s="535" t="e">
        <f>IF(AND('Mapa final'!#REF!="Muy Baja",'Mapa final'!#REF!="Catastrófico"),CONCATENATE("R",'Mapa final'!#REF!),"")</f>
        <v>#REF!</v>
      </c>
      <c r="AI44" s="536"/>
      <c r="AJ44" s="536" t="str">
        <f>IF(AND('Mapa final'!$K$22="Muy Baja",'Mapa final'!$O$22="Catastrófico"),CONCATENATE("R",'Mapa final'!$A$22),"")</f>
        <v/>
      </c>
      <c r="AK44" s="536"/>
      <c r="AL44" s="536" t="str">
        <f>IF(AND('Mapa final'!$K$28="Muy Baja",'Mapa final'!$O$28="Catastrófico"),CONCATENATE("R",'Mapa final'!$A$28),"")</f>
        <v/>
      </c>
      <c r="AM44" s="537"/>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row>
    <row r="45" spans="1:80">
      <c r="A45" s="39"/>
      <c r="B45" s="573"/>
      <c r="C45" s="573"/>
      <c r="D45" s="574"/>
      <c r="E45" s="569"/>
      <c r="F45" s="570"/>
      <c r="G45" s="570"/>
      <c r="H45" s="570"/>
      <c r="I45" s="571"/>
      <c r="J45" s="538"/>
      <c r="K45" s="539"/>
      <c r="L45" s="539"/>
      <c r="M45" s="539"/>
      <c r="N45" s="539"/>
      <c r="O45" s="540"/>
      <c r="P45" s="538"/>
      <c r="Q45" s="539"/>
      <c r="R45" s="539"/>
      <c r="S45" s="539"/>
      <c r="T45" s="539"/>
      <c r="U45" s="540"/>
      <c r="V45" s="541"/>
      <c r="W45" s="542"/>
      <c r="X45" s="542"/>
      <c r="Y45" s="542"/>
      <c r="Z45" s="542"/>
      <c r="AA45" s="543"/>
      <c r="AB45" s="544"/>
      <c r="AC45" s="545"/>
      <c r="AD45" s="545"/>
      <c r="AE45" s="545"/>
      <c r="AF45" s="545"/>
      <c r="AG45" s="546"/>
      <c r="AH45" s="547"/>
      <c r="AI45" s="548"/>
      <c r="AJ45" s="548"/>
      <c r="AK45" s="548"/>
      <c r="AL45" s="548"/>
      <c r="AM45" s="54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row>
    <row r="46" spans="1:80">
      <c r="A46" s="39"/>
      <c r="B46" s="39"/>
      <c r="C46" s="39"/>
      <c r="D46" s="39"/>
      <c r="E46" s="39"/>
      <c r="F46" s="39"/>
      <c r="G46" s="39"/>
      <c r="H46" s="39"/>
      <c r="I46" s="39"/>
      <c r="J46" s="563" t="s">
        <v>292</v>
      </c>
      <c r="K46" s="564"/>
      <c r="L46" s="564"/>
      <c r="M46" s="564"/>
      <c r="N46" s="564"/>
      <c r="O46" s="565"/>
      <c r="P46" s="563" t="s">
        <v>293</v>
      </c>
      <c r="Q46" s="564"/>
      <c r="R46" s="564"/>
      <c r="S46" s="564"/>
      <c r="T46" s="564"/>
      <c r="U46" s="565"/>
      <c r="V46" s="563" t="s">
        <v>294</v>
      </c>
      <c r="W46" s="564"/>
      <c r="X46" s="564"/>
      <c r="Y46" s="564"/>
      <c r="Z46" s="564"/>
      <c r="AA46" s="565"/>
      <c r="AB46" s="563" t="s">
        <v>295</v>
      </c>
      <c r="AC46" s="572"/>
      <c r="AD46" s="564"/>
      <c r="AE46" s="564"/>
      <c r="AF46" s="564"/>
      <c r="AG46" s="565"/>
      <c r="AH46" s="563" t="s">
        <v>296</v>
      </c>
      <c r="AI46" s="564"/>
      <c r="AJ46" s="564"/>
      <c r="AK46" s="564"/>
      <c r="AL46" s="564"/>
      <c r="AM46" s="565"/>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row>
    <row r="47" spans="1:80">
      <c r="A47" s="39"/>
      <c r="B47" s="39"/>
      <c r="C47" s="39"/>
      <c r="D47" s="39"/>
      <c r="E47" s="39"/>
      <c r="F47" s="39"/>
      <c r="G47" s="39"/>
      <c r="H47" s="39"/>
      <c r="I47" s="39"/>
      <c r="J47" s="566"/>
      <c r="K47" s="567"/>
      <c r="L47" s="567"/>
      <c r="M47" s="567"/>
      <c r="N47" s="567"/>
      <c r="O47" s="568"/>
      <c r="P47" s="566"/>
      <c r="Q47" s="567"/>
      <c r="R47" s="567"/>
      <c r="S47" s="567"/>
      <c r="T47" s="567"/>
      <c r="U47" s="568"/>
      <c r="V47" s="566"/>
      <c r="W47" s="567"/>
      <c r="X47" s="567"/>
      <c r="Y47" s="567"/>
      <c r="Z47" s="567"/>
      <c r="AA47" s="568"/>
      <c r="AB47" s="566"/>
      <c r="AC47" s="567"/>
      <c r="AD47" s="567"/>
      <c r="AE47" s="567"/>
      <c r="AF47" s="567"/>
      <c r="AG47" s="568"/>
      <c r="AH47" s="566"/>
      <c r="AI47" s="567"/>
      <c r="AJ47" s="567"/>
      <c r="AK47" s="567"/>
      <c r="AL47" s="567"/>
      <c r="AM47" s="568"/>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row>
    <row r="48" spans="1:80">
      <c r="A48" s="39"/>
      <c r="B48" s="39"/>
      <c r="C48" s="39"/>
      <c r="D48" s="39"/>
      <c r="E48" s="39"/>
      <c r="F48" s="39"/>
      <c r="G48" s="39"/>
      <c r="H48" s="39"/>
      <c r="I48" s="39"/>
      <c r="J48" s="566"/>
      <c r="K48" s="567"/>
      <c r="L48" s="567"/>
      <c r="M48" s="567"/>
      <c r="N48" s="567"/>
      <c r="O48" s="568"/>
      <c r="P48" s="566"/>
      <c r="Q48" s="567"/>
      <c r="R48" s="567"/>
      <c r="S48" s="567"/>
      <c r="T48" s="567"/>
      <c r="U48" s="568"/>
      <c r="V48" s="566"/>
      <c r="W48" s="567"/>
      <c r="X48" s="567"/>
      <c r="Y48" s="567"/>
      <c r="Z48" s="567"/>
      <c r="AA48" s="568"/>
      <c r="AB48" s="566"/>
      <c r="AC48" s="567"/>
      <c r="AD48" s="567"/>
      <c r="AE48" s="567"/>
      <c r="AF48" s="567"/>
      <c r="AG48" s="568"/>
      <c r="AH48" s="566"/>
      <c r="AI48" s="567"/>
      <c r="AJ48" s="567"/>
      <c r="AK48" s="567"/>
      <c r="AL48" s="567"/>
      <c r="AM48" s="568"/>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row>
    <row r="49" spans="1:80">
      <c r="A49" s="39"/>
      <c r="B49" s="39"/>
      <c r="C49" s="39"/>
      <c r="D49" s="39"/>
      <c r="E49" s="39"/>
      <c r="F49" s="39"/>
      <c r="G49" s="39"/>
      <c r="H49" s="39"/>
      <c r="I49" s="39"/>
      <c r="J49" s="566"/>
      <c r="K49" s="567"/>
      <c r="L49" s="567"/>
      <c r="M49" s="567"/>
      <c r="N49" s="567"/>
      <c r="O49" s="568"/>
      <c r="P49" s="566"/>
      <c r="Q49" s="567"/>
      <c r="R49" s="567"/>
      <c r="S49" s="567"/>
      <c r="T49" s="567"/>
      <c r="U49" s="568"/>
      <c r="V49" s="566"/>
      <c r="W49" s="567"/>
      <c r="X49" s="567"/>
      <c r="Y49" s="567"/>
      <c r="Z49" s="567"/>
      <c r="AA49" s="568"/>
      <c r="AB49" s="566"/>
      <c r="AC49" s="567"/>
      <c r="AD49" s="567"/>
      <c r="AE49" s="567"/>
      <c r="AF49" s="567"/>
      <c r="AG49" s="568"/>
      <c r="AH49" s="566"/>
      <c r="AI49" s="567"/>
      <c r="AJ49" s="567"/>
      <c r="AK49" s="567"/>
      <c r="AL49" s="567"/>
      <c r="AM49" s="568"/>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row>
    <row r="50" spans="1:80">
      <c r="A50" s="39"/>
      <c r="B50" s="39"/>
      <c r="C50" s="39"/>
      <c r="D50" s="39"/>
      <c r="E50" s="39"/>
      <c r="F50" s="39"/>
      <c r="G50" s="39"/>
      <c r="H50" s="39"/>
      <c r="I50" s="39"/>
      <c r="J50" s="566"/>
      <c r="K50" s="567"/>
      <c r="L50" s="567"/>
      <c r="M50" s="567"/>
      <c r="N50" s="567"/>
      <c r="O50" s="568"/>
      <c r="P50" s="566"/>
      <c r="Q50" s="567"/>
      <c r="R50" s="567"/>
      <c r="S50" s="567"/>
      <c r="T50" s="567"/>
      <c r="U50" s="568"/>
      <c r="V50" s="566"/>
      <c r="W50" s="567"/>
      <c r="X50" s="567"/>
      <c r="Y50" s="567"/>
      <c r="Z50" s="567"/>
      <c r="AA50" s="568"/>
      <c r="AB50" s="566"/>
      <c r="AC50" s="567"/>
      <c r="AD50" s="567"/>
      <c r="AE50" s="567"/>
      <c r="AF50" s="567"/>
      <c r="AG50" s="568"/>
      <c r="AH50" s="566"/>
      <c r="AI50" s="567"/>
      <c r="AJ50" s="567"/>
      <c r="AK50" s="567"/>
      <c r="AL50" s="567"/>
      <c r="AM50" s="568"/>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row>
    <row r="51" spans="1:80">
      <c r="A51" s="39"/>
      <c r="B51" s="39"/>
      <c r="C51" s="39"/>
      <c r="D51" s="39"/>
      <c r="E51" s="39"/>
      <c r="F51" s="39"/>
      <c r="G51" s="39"/>
      <c r="H51" s="39"/>
      <c r="I51" s="39"/>
      <c r="J51" s="569"/>
      <c r="K51" s="570"/>
      <c r="L51" s="570"/>
      <c r="M51" s="570"/>
      <c r="N51" s="570"/>
      <c r="O51" s="571"/>
      <c r="P51" s="569"/>
      <c r="Q51" s="570"/>
      <c r="R51" s="570"/>
      <c r="S51" s="570"/>
      <c r="T51" s="570"/>
      <c r="U51" s="571"/>
      <c r="V51" s="569"/>
      <c r="W51" s="570"/>
      <c r="X51" s="570"/>
      <c r="Y51" s="570"/>
      <c r="Z51" s="570"/>
      <c r="AA51" s="571"/>
      <c r="AB51" s="569"/>
      <c r="AC51" s="570"/>
      <c r="AD51" s="570"/>
      <c r="AE51" s="570"/>
      <c r="AF51" s="570"/>
      <c r="AG51" s="571"/>
      <c r="AH51" s="569"/>
      <c r="AI51" s="570"/>
      <c r="AJ51" s="570"/>
      <c r="AK51" s="570"/>
      <c r="AL51" s="570"/>
      <c r="AM51" s="571"/>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row>
    <row r="52" spans="1:80">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row>
    <row r="53" spans="1:80" ht="15" customHeight="1">
      <c r="A53" s="39"/>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row>
    <row r="54" spans="1:80" ht="15" customHeight="1">
      <c r="A54" s="39"/>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row>
    <row r="55" spans="1:80">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row>
    <row r="56" spans="1:80">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row>
    <row r="57" spans="1:80">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row>
    <row r="58" spans="1:80">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row>
    <row r="59" spans="1:80">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row>
    <row r="60" spans="1:80">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row>
    <row r="61" spans="1:80">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row>
    <row r="62" spans="1:80">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row>
    <row r="63" spans="1:80">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row>
    <row r="64" spans="1:80">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row>
    <row r="65" spans="1:80">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row>
    <row r="66" spans="1:80">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row>
    <row r="67" spans="1:80">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row>
    <row r="68" spans="1:80">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row>
    <row r="69" spans="1:80">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row>
    <row r="70" spans="1:80">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row>
    <row r="71" spans="1:80">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row>
    <row r="72" spans="1:80">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row>
    <row r="73" spans="1:80">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row>
    <row r="74" spans="1:80">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row>
    <row r="75" spans="1:80">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row>
    <row r="76" spans="1:80">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row>
    <row r="77" spans="1:80">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row>
    <row r="78" spans="1:80">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row>
    <row r="79" spans="1:80">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row>
    <row r="80" spans="1:80">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row>
    <row r="81" spans="1:63">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row>
    <row r="82" spans="1:63">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row>
    <row r="83" spans="1:63">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row>
    <row r="84" spans="1:63">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row>
    <row r="85" spans="1:63">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row>
    <row r="86" spans="1:63">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row>
    <row r="87" spans="1:63">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row>
    <row r="88" spans="1:63">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row>
    <row r="89" spans="1:63">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row>
    <row r="90" spans="1:63">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row>
    <row r="91" spans="1:63">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row>
    <row r="92" spans="1:63">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row>
    <row r="93" spans="1:63">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row>
    <row r="94" spans="1:63">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row>
    <row r="95" spans="1:63">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row>
    <row r="96" spans="1:63">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row>
    <row r="97" spans="1:63">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row>
    <row r="98" spans="1:63">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row>
    <row r="99" spans="1:63">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row>
    <row r="100" spans="1:63">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row>
    <row r="101" spans="1:63">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row>
    <row r="102" spans="1:63">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row>
    <row r="103" spans="1:63">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row>
    <row r="104" spans="1:63">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row>
    <row r="105" spans="1:63">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row>
    <row r="106" spans="1:63">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row>
    <row r="107" spans="1:63">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row>
    <row r="108" spans="1:63">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row>
    <row r="109" spans="1:63">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row>
    <row r="110" spans="1:63">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row>
    <row r="111" spans="1:63">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row>
    <row r="112" spans="1:63">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row>
    <row r="113" spans="1:63">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row>
    <row r="114" spans="1:63">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row>
    <row r="115" spans="1:63">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row>
    <row r="116" spans="1:63">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row>
    <row r="117" spans="1:63">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c r="BK117" s="39"/>
    </row>
    <row r="118" spans="1:63">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c r="BK118" s="39"/>
    </row>
    <row r="119" spans="1:63">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c r="BI119" s="39"/>
      <c r="BJ119" s="39"/>
      <c r="BK119" s="39"/>
    </row>
    <row r="120" spans="1:63">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I120" s="39"/>
      <c r="BJ120" s="39"/>
      <c r="BK120" s="39"/>
    </row>
    <row r="121" spans="1:63">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row>
    <row r="122" spans="1:63">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39"/>
      <c r="BK122" s="39"/>
    </row>
    <row r="123" spans="1:63">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row>
    <row r="124" spans="1:63">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row>
    <row r="125" spans="1:63">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row>
    <row r="126" spans="1:63">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row>
    <row r="127" spans="1:63">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row>
    <row r="128" spans="1:63">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row>
    <row r="129" spans="2:63">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row>
    <row r="130" spans="2:63">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row>
    <row r="131" spans="2:63">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row>
    <row r="132" spans="2:63">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row>
    <row r="133" spans="2:63">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row>
    <row r="134" spans="2:63">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row>
    <row r="135" spans="2:63">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row>
    <row r="136" spans="2:63">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row>
    <row r="137" spans="2:63">
      <c r="B137" s="39"/>
      <c r="C137" s="39"/>
      <c r="D137" s="39"/>
      <c r="E137" s="39"/>
      <c r="F137" s="39"/>
      <c r="G137" s="39"/>
      <c r="H137" s="39"/>
      <c r="I137" s="39"/>
    </row>
    <row r="138" spans="2:63">
      <c r="B138" s="39"/>
      <c r="C138" s="39"/>
      <c r="D138" s="39"/>
      <c r="E138" s="39"/>
      <c r="F138" s="39"/>
      <c r="G138" s="39"/>
      <c r="H138" s="39"/>
      <c r="I138" s="39"/>
    </row>
    <row r="139" spans="2:63">
      <c r="B139" s="39"/>
      <c r="C139" s="39"/>
      <c r="D139" s="39"/>
      <c r="E139" s="39"/>
      <c r="F139" s="39"/>
      <c r="G139" s="39"/>
      <c r="H139" s="39"/>
      <c r="I139" s="39"/>
    </row>
    <row r="140" spans="2:63">
      <c r="B140" s="39"/>
      <c r="C140" s="39"/>
      <c r="D140" s="39"/>
      <c r="E140" s="39"/>
      <c r="F140" s="39"/>
      <c r="G140" s="39"/>
      <c r="H140" s="39"/>
      <c r="I140" s="39"/>
    </row>
  </sheetData>
  <sheetProtection sheet="1" objects="1" scenarios="1"/>
  <mergeCells count="317">
    <mergeCell ref="B6:D45"/>
    <mergeCell ref="AO6:AT13"/>
    <mergeCell ref="AO14:AT21"/>
    <mergeCell ref="AO22:AT29"/>
    <mergeCell ref="AO30:AT37"/>
    <mergeCell ref="E22:I29"/>
    <mergeCell ref="E38:I45"/>
    <mergeCell ref="J2:AM4"/>
    <mergeCell ref="E6:I13"/>
    <mergeCell ref="E14:I21"/>
    <mergeCell ref="J46:O51"/>
    <mergeCell ref="P46:U51"/>
    <mergeCell ref="V46:AA51"/>
    <mergeCell ref="AB46:AG51"/>
    <mergeCell ref="AH46:AM51"/>
    <mergeCell ref="E30:I37"/>
    <mergeCell ref="AB6:AC7"/>
    <mergeCell ref="AD6:AE7"/>
    <mergeCell ref="AF6:AG7"/>
    <mergeCell ref="AH6:AI7"/>
    <mergeCell ref="AJ6:AK7"/>
    <mergeCell ref="AL6:AM7"/>
    <mergeCell ref="J8:K9"/>
    <mergeCell ref="L8:M9"/>
    <mergeCell ref="N8:O9"/>
    <mergeCell ref="P8:Q9"/>
    <mergeCell ref="R8:S9"/>
    <mergeCell ref="T8:U9"/>
    <mergeCell ref="V8:W9"/>
    <mergeCell ref="X8:Y9"/>
    <mergeCell ref="Z8:AA9"/>
    <mergeCell ref="AB8:AC9"/>
    <mergeCell ref="AD8:AE9"/>
    <mergeCell ref="AF8:AG9"/>
    <mergeCell ref="AH8:AI9"/>
    <mergeCell ref="AJ8:AK9"/>
    <mergeCell ref="AL8:AM9"/>
    <mergeCell ref="J6:K7"/>
    <mergeCell ref="L6:M7"/>
    <mergeCell ref="N6:O7"/>
    <mergeCell ref="P6:Q7"/>
    <mergeCell ref="R6:S7"/>
    <mergeCell ref="T6:U7"/>
    <mergeCell ref="V6:W7"/>
    <mergeCell ref="X6:Y7"/>
    <mergeCell ref="Z6:AA7"/>
    <mergeCell ref="AB10:AC11"/>
    <mergeCell ref="AD10:AE11"/>
    <mergeCell ref="AF10:AG11"/>
    <mergeCell ref="AH10:AI11"/>
    <mergeCell ref="AJ10:AK11"/>
    <mergeCell ref="AL10:AM11"/>
    <mergeCell ref="J12:K13"/>
    <mergeCell ref="L12:M13"/>
    <mergeCell ref="N12:O13"/>
    <mergeCell ref="P12:Q13"/>
    <mergeCell ref="R12:S13"/>
    <mergeCell ref="T12:U13"/>
    <mergeCell ref="V12:W13"/>
    <mergeCell ref="X12:Y13"/>
    <mergeCell ref="Z12:AA13"/>
    <mergeCell ref="AB12:AC13"/>
    <mergeCell ref="AD12:AE13"/>
    <mergeCell ref="AF12:AG13"/>
    <mergeCell ref="AH12:AI13"/>
    <mergeCell ref="AJ12:AK13"/>
    <mergeCell ref="AL12:AM13"/>
    <mergeCell ref="J10:K11"/>
    <mergeCell ref="L10:M11"/>
    <mergeCell ref="N10:O11"/>
    <mergeCell ref="P10:Q11"/>
    <mergeCell ref="R10:S11"/>
    <mergeCell ref="T10:U11"/>
    <mergeCell ref="V10:W11"/>
    <mergeCell ref="X10:Y11"/>
    <mergeCell ref="Z10:AA11"/>
    <mergeCell ref="AB14:AC15"/>
    <mergeCell ref="AD14:AE15"/>
    <mergeCell ref="AF14:AG15"/>
    <mergeCell ref="AH14:AI15"/>
    <mergeCell ref="AJ14:AK15"/>
    <mergeCell ref="AL14:AM15"/>
    <mergeCell ref="J16:K17"/>
    <mergeCell ref="L16:M17"/>
    <mergeCell ref="N16:O17"/>
    <mergeCell ref="P16:Q17"/>
    <mergeCell ref="R16:S17"/>
    <mergeCell ref="T16:U17"/>
    <mergeCell ref="V16:W17"/>
    <mergeCell ref="X16:Y17"/>
    <mergeCell ref="Z16:AA17"/>
    <mergeCell ref="AB16:AC17"/>
    <mergeCell ref="AD16:AE17"/>
    <mergeCell ref="AF16:AG17"/>
    <mergeCell ref="AH16:AI17"/>
    <mergeCell ref="AJ16:AK17"/>
    <mergeCell ref="AL16:AM17"/>
    <mergeCell ref="J14:K15"/>
    <mergeCell ref="L14:M15"/>
    <mergeCell ref="N14:O15"/>
    <mergeCell ref="P14:Q15"/>
    <mergeCell ref="R14:S15"/>
    <mergeCell ref="T14:U15"/>
    <mergeCell ref="V14:W15"/>
    <mergeCell ref="X14:Y15"/>
    <mergeCell ref="Z14:AA15"/>
    <mergeCell ref="AB18:AC19"/>
    <mergeCell ref="AD18:AE19"/>
    <mergeCell ref="AF18:AG19"/>
    <mergeCell ref="AH18:AI19"/>
    <mergeCell ref="AJ18:AK19"/>
    <mergeCell ref="AL18:AM19"/>
    <mergeCell ref="J20:K21"/>
    <mergeCell ref="L20:M21"/>
    <mergeCell ref="N20:O21"/>
    <mergeCell ref="P20:Q21"/>
    <mergeCell ref="R20:S21"/>
    <mergeCell ref="T20:U21"/>
    <mergeCell ref="V20:W21"/>
    <mergeCell ref="X20:Y21"/>
    <mergeCell ref="Z20:AA21"/>
    <mergeCell ref="AB20:AC21"/>
    <mergeCell ref="AD20:AE21"/>
    <mergeCell ref="AF20:AG21"/>
    <mergeCell ref="AH20:AI21"/>
    <mergeCell ref="AJ20:AK21"/>
    <mergeCell ref="AL20:AM21"/>
    <mergeCell ref="J18:K19"/>
    <mergeCell ref="L18:M19"/>
    <mergeCell ref="N18:O19"/>
    <mergeCell ref="P18:Q19"/>
    <mergeCell ref="R18:S19"/>
    <mergeCell ref="T18:U19"/>
    <mergeCell ref="V18:W19"/>
    <mergeCell ref="X18:Y19"/>
    <mergeCell ref="Z18:AA19"/>
    <mergeCell ref="AB22:AC23"/>
    <mergeCell ref="AD22:AE23"/>
    <mergeCell ref="AF22:AG23"/>
    <mergeCell ref="AH22:AI23"/>
    <mergeCell ref="AJ22:AK23"/>
    <mergeCell ref="AL22:AM23"/>
    <mergeCell ref="J24:K25"/>
    <mergeCell ref="L24:M25"/>
    <mergeCell ref="N24:O25"/>
    <mergeCell ref="P24:Q25"/>
    <mergeCell ref="R24:S25"/>
    <mergeCell ref="T24:U25"/>
    <mergeCell ref="V24:W25"/>
    <mergeCell ref="X24:Y25"/>
    <mergeCell ref="Z24:AA25"/>
    <mergeCell ref="AB24:AC25"/>
    <mergeCell ref="AD24:AE25"/>
    <mergeCell ref="AF24:AG25"/>
    <mergeCell ref="AH24:AI25"/>
    <mergeCell ref="AJ24:AK25"/>
    <mergeCell ref="AL24:AM25"/>
    <mergeCell ref="J22:K23"/>
    <mergeCell ref="L22:M23"/>
    <mergeCell ref="N22:O23"/>
    <mergeCell ref="P22:Q23"/>
    <mergeCell ref="R22:S23"/>
    <mergeCell ref="T22:U23"/>
    <mergeCell ref="V22:W23"/>
    <mergeCell ref="X22:Y23"/>
    <mergeCell ref="Z22:AA23"/>
    <mergeCell ref="AB26:AC27"/>
    <mergeCell ref="AD26:AE27"/>
    <mergeCell ref="AF26:AG27"/>
    <mergeCell ref="AH26:AI27"/>
    <mergeCell ref="AJ26:AK27"/>
    <mergeCell ref="AL26:AM27"/>
    <mergeCell ref="J28:K29"/>
    <mergeCell ref="L28:M29"/>
    <mergeCell ref="N28:O29"/>
    <mergeCell ref="P28:Q29"/>
    <mergeCell ref="R28:S29"/>
    <mergeCell ref="T28:U29"/>
    <mergeCell ref="V28:W29"/>
    <mergeCell ref="X28:Y29"/>
    <mergeCell ref="Z28:AA29"/>
    <mergeCell ref="AB28:AC29"/>
    <mergeCell ref="AD28:AE29"/>
    <mergeCell ref="AF28:AG29"/>
    <mergeCell ref="AH28:AI29"/>
    <mergeCell ref="AJ28:AK29"/>
    <mergeCell ref="AL28:AM29"/>
    <mergeCell ref="J26:K27"/>
    <mergeCell ref="L26:M27"/>
    <mergeCell ref="N26:O27"/>
    <mergeCell ref="P26:Q27"/>
    <mergeCell ref="R26:S27"/>
    <mergeCell ref="T26:U27"/>
    <mergeCell ref="V26:W27"/>
    <mergeCell ref="X26:Y27"/>
    <mergeCell ref="Z26:AA27"/>
    <mergeCell ref="AB30:AC31"/>
    <mergeCell ref="AD30:AE31"/>
    <mergeCell ref="AF30:AG31"/>
    <mergeCell ref="AH30:AI31"/>
    <mergeCell ref="AJ30:AK31"/>
    <mergeCell ref="AL30:AM31"/>
    <mergeCell ref="J32:K33"/>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J30:K31"/>
    <mergeCell ref="L30:M31"/>
    <mergeCell ref="N30:O31"/>
    <mergeCell ref="P30:Q31"/>
    <mergeCell ref="R30:S31"/>
    <mergeCell ref="T30:U31"/>
    <mergeCell ref="V30:W31"/>
    <mergeCell ref="X30:Y31"/>
    <mergeCell ref="Z30:AA31"/>
    <mergeCell ref="X34:Y35"/>
    <mergeCell ref="Z34:AA35"/>
    <mergeCell ref="AB34:AC35"/>
    <mergeCell ref="AD34:AE35"/>
    <mergeCell ref="AF34:AG35"/>
    <mergeCell ref="AH34:AI35"/>
    <mergeCell ref="AJ34:AK35"/>
    <mergeCell ref="AL34:AM35"/>
    <mergeCell ref="J36:K37"/>
    <mergeCell ref="L36:M37"/>
    <mergeCell ref="N36:O37"/>
    <mergeCell ref="P36:Q37"/>
    <mergeCell ref="R36:S37"/>
    <mergeCell ref="T36:U37"/>
    <mergeCell ref="V36:W37"/>
    <mergeCell ref="X36:Y37"/>
    <mergeCell ref="Z36:AA37"/>
    <mergeCell ref="AB36:AC37"/>
    <mergeCell ref="AD36:AE37"/>
    <mergeCell ref="AF36:AG37"/>
    <mergeCell ref="AH36:AI37"/>
    <mergeCell ref="AJ36:AK37"/>
    <mergeCell ref="AL36:AM37"/>
    <mergeCell ref="Z38:AA39"/>
    <mergeCell ref="AB38:AC39"/>
    <mergeCell ref="AD38:AE39"/>
    <mergeCell ref="AF38:AG39"/>
    <mergeCell ref="AH38:AI39"/>
    <mergeCell ref="AJ38:AK39"/>
    <mergeCell ref="AL38:AM39"/>
    <mergeCell ref="J40:K41"/>
    <mergeCell ref="L40:M41"/>
    <mergeCell ref="N40:O41"/>
    <mergeCell ref="P40:Q41"/>
    <mergeCell ref="R40:S41"/>
    <mergeCell ref="T40:U41"/>
    <mergeCell ref="V40:W41"/>
    <mergeCell ref="X40:Y41"/>
    <mergeCell ref="Z40:AA41"/>
    <mergeCell ref="AB40:AC41"/>
    <mergeCell ref="AD40:AE41"/>
    <mergeCell ref="AF40:AG41"/>
    <mergeCell ref="AH40:AI41"/>
    <mergeCell ref="AJ40:AK41"/>
    <mergeCell ref="AL40:AM41"/>
    <mergeCell ref="Z42:AA43"/>
    <mergeCell ref="AB42:AC43"/>
    <mergeCell ref="AD42:AE43"/>
    <mergeCell ref="AF42:AG43"/>
    <mergeCell ref="AH42:AI43"/>
    <mergeCell ref="AJ42:AK43"/>
    <mergeCell ref="AL42:AM43"/>
    <mergeCell ref="J44:K45"/>
    <mergeCell ref="L44:M45"/>
    <mergeCell ref="N44:O45"/>
    <mergeCell ref="P44:Q45"/>
    <mergeCell ref="R44:S45"/>
    <mergeCell ref="T44:U45"/>
    <mergeCell ref="V44:W45"/>
    <mergeCell ref="X44:Y45"/>
    <mergeCell ref="Z44:AA45"/>
    <mergeCell ref="AB44:AC45"/>
    <mergeCell ref="AD44:AE45"/>
    <mergeCell ref="AF44:AG45"/>
    <mergeCell ref="AH44:AI45"/>
    <mergeCell ref="AJ44:AK45"/>
    <mergeCell ref="AL44:AM45"/>
    <mergeCell ref="B2:I4"/>
    <mergeCell ref="J42:K43"/>
    <mergeCell ref="L42:M43"/>
    <mergeCell ref="N42:O43"/>
    <mergeCell ref="P42:Q43"/>
    <mergeCell ref="R42:S43"/>
    <mergeCell ref="T42:U43"/>
    <mergeCell ref="V42:W43"/>
    <mergeCell ref="X42:Y43"/>
    <mergeCell ref="J38:K39"/>
    <mergeCell ref="L38:M39"/>
    <mergeCell ref="N38:O39"/>
    <mergeCell ref="P38:Q39"/>
    <mergeCell ref="R38:S39"/>
    <mergeCell ref="T38:U39"/>
    <mergeCell ref="V38:W39"/>
    <mergeCell ref="X38:Y39"/>
    <mergeCell ref="J34:K35"/>
    <mergeCell ref="L34:M35"/>
    <mergeCell ref="N34:O35"/>
    <mergeCell ref="P34:Q35"/>
    <mergeCell ref="R34:S35"/>
    <mergeCell ref="T34:U35"/>
    <mergeCell ref="V34:W35"/>
  </mergeCells>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40" zoomScaleNormal="40" workbookViewId="0">
      <selection activeCell="M13" sqref="M13"/>
    </sheetView>
  </sheetViews>
  <sheetFormatPr baseColWidth="10" defaultColWidth="11" defaultRowHeight="14.4"/>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row>
    <row r="2" spans="1:91" ht="18" customHeight="1">
      <c r="A2" s="39"/>
      <c r="B2" s="640" t="s">
        <v>297</v>
      </c>
      <c r="C2" s="641"/>
      <c r="D2" s="641"/>
      <c r="E2" s="641"/>
      <c r="F2" s="641"/>
      <c r="G2" s="641"/>
      <c r="H2" s="641"/>
      <c r="I2" s="641"/>
      <c r="J2" s="562" t="s">
        <v>15</v>
      </c>
      <c r="K2" s="562"/>
      <c r="L2" s="562"/>
      <c r="M2" s="562"/>
      <c r="N2" s="562"/>
      <c r="O2" s="562"/>
      <c r="P2" s="562"/>
      <c r="Q2" s="562"/>
      <c r="R2" s="562"/>
      <c r="S2" s="562"/>
      <c r="T2" s="562"/>
      <c r="U2" s="562"/>
      <c r="V2" s="562"/>
      <c r="W2" s="562"/>
      <c r="X2" s="562"/>
      <c r="Y2" s="562"/>
      <c r="Z2" s="562"/>
      <c r="AA2" s="562"/>
      <c r="AB2" s="562"/>
      <c r="AC2" s="562"/>
      <c r="AD2" s="562"/>
      <c r="AE2" s="562"/>
      <c r="AF2" s="562"/>
      <c r="AG2" s="562"/>
      <c r="AH2" s="562"/>
      <c r="AI2" s="562"/>
      <c r="AJ2" s="562"/>
      <c r="AK2" s="562"/>
      <c r="AL2" s="562"/>
      <c r="AM2" s="562"/>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row>
    <row r="3" spans="1:91" ht="18.75" customHeight="1">
      <c r="A3" s="39"/>
      <c r="B3" s="641"/>
      <c r="C3" s="641"/>
      <c r="D3" s="641"/>
      <c r="E3" s="641"/>
      <c r="F3" s="641"/>
      <c r="G3" s="641"/>
      <c r="H3" s="641"/>
      <c r="I3" s="641"/>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row>
    <row r="4" spans="1:91" ht="15" customHeight="1">
      <c r="A4" s="39"/>
      <c r="B4" s="641"/>
      <c r="C4" s="641"/>
      <c r="D4" s="641"/>
      <c r="E4" s="641"/>
      <c r="F4" s="641"/>
      <c r="G4" s="641"/>
      <c r="H4" s="641"/>
      <c r="I4" s="641"/>
      <c r="J4" s="562"/>
      <c r="K4" s="562"/>
      <c r="L4" s="562"/>
      <c r="M4" s="562"/>
      <c r="N4" s="562"/>
      <c r="O4" s="562"/>
      <c r="P4" s="562"/>
      <c r="Q4" s="562"/>
      <c r="R4" s="562"/>
      <c r="S4" s="562"/>
      <c r="T4" s="562"/>
      <c r="U4" s="562"/>
      <c r="V4" s="562"/>
      <c r="W4" s="562"/>
      <c r="X4" s="562"/>
      <c r="Y4" s="562"/>
      <c r="Z4" s="562"/>
      <c r="AA4" s="562"/>
      <c r="AB4" s="562"/>
      <c r="AC4" s="562"/>
      <c r="AD4" s="562"/>
      <c r="AE4" s="562"/>
      <c r="AF4" s="562"/>
      <c r="AG4" s="562"/>
      <c r="AH4" s="562"/>
      <c r="AI4" s="562"/>
      <c r="AJ4" s="562"/>
      <c r="AK4" s="562"/>
      <c r="AL4" s="562"/>
      <c r="AM4" s="562"/>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row>
    <row r="5" spans="1:91">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row>
    <row r="6" spans="1:91" ht="15" customHeight="1">
      <c r="A6" s="39"/>
      <c r="B6" s="573" t="s">
        <v>282</v>
      </c>
      <c r="C6" s="573"/>
      <c r="D6" s="574"/>
      <c r="E6" s="611" t="s">
        <v>283</v>
      </c>
      <c r="F6" s="612"/>
      <c r="G6" s="612"/>
      <c r="H6" s="612"/>
      <c r="I6" s="613"/>
      <c r="J6" s="53" t="str">
        <f>IF(AND('Mapa final'!$AB$10="Muy Alta",'Mapa final'!$AD$10="Leve"),CONCATENATE("R1C",'Mapa final'!$R$10),"")</f>
        <v/>
      </c>
      <c r="K6" s="54" t="str">
        <f>IF(AND('Mapa final'!$AB$11="Muy Alta",'Mapa final'!$AD$11="Leve"),CONCATENATE("R1C",'Mapa final'!$R$11),"")</f>
        <v/>
      </c>
      <c r="L6" s="54" t="str">
        <f>IF(AND('Mapa final'!$AB$12="Muy Alta",'Mapa final'!$AD$12="Leve"),CONCATENATE("R1C",'Mapa final'!$R$12),"")</f>
        <v/>
      </c>
      <c r="M6" s="54" t="str">
        <f>IF(AND('Mapa final'!$AB$13="Muy Alta",'Mapa final'!$AD$13="Leve"),CONCATENATE("R1C",'Mapa final'!$R$13),"")</f>
        <v/>
      </c>
      <c r="N6" s="54" t="str">
        <f>IF(AND('Mapa final'!$AB$14="Muy Alta",'Mapa final'!$AD$14="Leve"),CONCATENATE("R1C",'Mapa final'!$R$14),"")</f>
        <v/>
      </c>
      <c r="O6" s="55" t="str">
        <f>IF(AND('Mapa final'!$AB$15="Muy Alta",'Mapa final'!$AD$15="Leve"),CONCATENATE("R1C",'Mapa final'!$R$15),"")</f>
        <v/>
      </c>
      <c r="P6" s="53" t="str">
        <f>IF(AND('Mapa final'!$AB$10="Muy Alta",'Mapa final'!$AD$10="Menor"),CONCATENATE("R1C",'Mapa final'!$R$10),"")</f>
        <v/>
      </c>
      <c r="Q6" s="54" t="str">
        <f>IF(AND('Mapa final'!$AB$11="Muy Alta",'Mapa final'!$AD$11="Menor"),CONCATENATE("R1C",'Mapa final'!$R$11),"")</f>
        <v/>
      </c>
      <c r="R6" s="54" t="str">
        <f>IF(AND('Mapa final'!$AB$12="Muy Alta",'Mapa final'!$AD$12="Menor"),CONCATENATE("R1C",'Mapa final'!$R$12),"")</f>
        <v/>
      </c>
      <c r="S6" s="54" t="str">
        <f>IF(AND('Mapa final'!$AB$13="Muy Alta",'Mapa final'!$AD$13="Menor"),CONCATENATE("R1C",'Mapa final'!$R$13),"")</f>
        <v/>
      </c>
      <c r="T6" s="54" t="str">
        <f>IF(AND('Mapa final'!$AB$14="Muy Alta",'Mapa final'!$AD$14="Menor"),CONCATENATE("R1C",'Mapa final'!$R$14),"")</f>
        <v/>
      </c>
      <c r="U6" s="55" t="str">
        <f>IF(AND('Mapa final'!$AB$15="Muy Alta",'Mapa final'!$AD$15="Menor"),CONCATENATE("R1C",'Mapa final'!$R$15),"")</f>
        <v/>
      </c>
      <c r="V6" s="53" t="str">
        <f>IF(AND('Mapa final'!$AB$10="Muy Alta",'Mapa final'!$AD$10="Moderado"),CONCATENATE("R1C",'Mapa final'!$R$10),"")</f>
        <v/>
      </c>
      <c r="W6" s="54" t="str">
        <f>IF(AND('Mapa final'!$AB$11="Muy Alta",'Mapa final'!$AD$11="Moderado"),CONCATENATE("R1C",'Mapa final'!$R$11),"")</f>
        <v/>
      </c>
      <c r="X6" s="54" t="str">
        <f>IF(AND('Mapa final'!$AB$12="Muy Alta",'Mapa final'!$AD$12="Moderado"),CONCATENATE("R1C",'Mapa final'!$R$12),"")</f>
        <v/>
      </c>
      <c r="Y6" s="54" t="str">
        <f>IF(AND('Mapa final'!$AB$13="Muy Alta",'Mapa final'!$AD$13="Moderado"),CONCATENATE("R1C",'Mapa final'!$R$13),"")</f>
        <v/>
      </c>
      <c r="Z6" s="54" t="str">
        <f>IF(AND('Mapa final'!$AB$14="Muy Alta",'Mapa final'!$AD$14="Moderado"),CONCATENATE("R1C",'Mapa final'!$R$14),"")</f>
        <v/>
      </c>
      <c r="AA6" s="55" t="str">
        <f>IF(AND('Mapa final'!$AB$15="Muy Alta",'Mapa final'!$AD$15="Moderado"),CONCATENATE("R1C",'Mapa final'!$R$15),"")</f>
        <v/>
      </c>
      <c r="AB6" s="53" t="str">
        <f>IF(AND('Mapa final'!$AB$10="Muy Alta",'Mapa final'!$AD$10="Mayor"),CONCATENATE("R1C",'Mapa final'!$R$10),"")</f>
        <v/>
      </c>
      <c r="AC6" s="54" t="str">
        <f>IF(AND('Mapa final'!$AB$11="Muy Alta",'Mapa final'!$AD$11="Mayor"),CONCATENATE("R1C",'Mapa final'!$R$11),"")</f>
        <v/>
      </c>
      <c r="AD6" s="54" t="str">
        <f>IF(AND('Mapa final'!$AB$12="Muy Alta",'Mapa final'!$AD$12="Mayor"),CONCATENATE("R1C",'Mapa final'!$R$12),"")</f>
        <v/>
      </c>
      <c r="AE6" s="54" t="str">
        <f>IF(AND('Mapa final'!$AB$13="Muy Alta",'Mapa final'!$AD$13="Mayor"),CONCATENATE("R1C",'Mapa final'!$R$13),"")</f>
        <v/>
      </c>
      <c r="AF6" s="54" t="str">
        <f>IF(AND('Mapa final'!$AB$14="Muy Alta",'Mapa final'!$AD$14="Mayor"),CONCATENATE("R1C",'Mapa final'!$R$14),"")</f>
        <v/>
      </c>
      <c r="AG6" s="55" t="str">
        <f>IF(AND('Mapa final'!$AB$15="Muy Alta",'Mapa final'!$AD$15="Mayor"),CONCATENATE("R1C",'Mapa final'!$R$15),"")</f>
        <v/>
      </c>
      <c r="AH6" s="81" t="str">
        <f>IF(AND('Mapa final'!$AB$10="Muy Alta",'Mapa final'!$AD$10="Catastrófico"),CONCATENATE("R1C",'Mapa final'!$R$10),"")</f>
        <v/>
      </c>
      <c r="AI6" s="82" t="str">
        <f>IF(AND('Mapa final'!$AB$11="Muy Alta",'Mapa final'!$AD$11="Catastrófico"),CONCATENATE("R1C",'Mapa final'!$R$11),"")</f>
        <v/>
      </c>
      <c r="AJ6" s="82" t="str">
        <f>IF(AND('Mapa final'!$AB$12="Muy Alta",'Mapa final'!$AD$12="Catastrófico"),CONCATENATE("R1C",'Mapa final'!$R$12),"")</f>
        <v/>
      </c>
      <c r="AK6" s="82" t="str">
        <f>IF(AND('Mapa final'!$AB$13="Muy Alta",'Mapa final'!$AD$13="Catastrófico"),CONCATENATE("R1C",'Mapa final'!$R$13),"")</f>
        <v/>
      </c>
      <c r="AL6" s="82" t="str">
        <f>IF(AND('Mapa final'!$AB$14="Muy Alta",'Mapa final'!$AD$14="Catastrófico"),CONCATENATE("R1C",'Mapa final'!$R$14),"")</f>
        <v/>
      </c>
      <c r="AM6" s="83" t="str">
        <f>IF(AND('Mapa final'!$AB$15="Muy Alta",'Mapa final'!$AD$15="Catastrófico"),CONCATENATE("R1C",'Mapa final'!$R$15),"")</f>
        <v/>
      </c>
      <c r="AN6" s="39"/>
      <c r="AO6" s="631" t="s">
        <v>284</v>
      </c>
      <c r="AP6" s="632"/>
      <c r="AQ6" s="632"/>
      <c r="AR6" s="632"/>
      <c r="AS6" s="632"/>
      <c r="AT6" s="633"/>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row>
    <row r="7" spans="1:91" ht="15" customHeight="1">
      <c r="A7" s="39"/>
      <c r="B7" s="573"/>
      <c r="C7" s="573"/>
      <c r="D7" s="574"/>
      <c r="E7" s="614"/>
      <c r="F7" s="615"/>
      <c r="G7" s="615"/>
      <c r="H7" s="615"/>
      <c r="I7" s="616"/>
      <c r="J7" s="56" t="str">
        <f>IF(AND('Mapa final'!$AB$16="Muy Alta",'Mapa final'!$AD$16="Leve"),CONCATENATE("R2C",'Mapa final'!$R$16),"")</f>
        <v/>
      </c>
      <c r="K7" s="57" t="str">
        <f>IF(AND('Mapa final'!$AB$17="Muy Alta",'Mapa final'!$AD$17="Leve"),CONCATENATE("R2C",'Mapa final'!$R$17),"")</f>
        <v/>
      </c>
      <c r="L7" s="57" t="str">
        <f>IF(AND('Mapa final'!$AB$18="Muy Alta",'Mapa final'!$AD$18="Leve"),CONCATENATE("R2C",'Mapa final'!$R$18),"")</f>
        <v/>
      </c>
      <c r="M7" s="57" t="str">
        <f>IF(AND('Mapa final'!$AB$19="Muy Alta",'Mapa final'!$AD$19="Leve"),CONCATENATE("R2C",'Mapa final'!$R$19),"")</f>
        <v/>
      </c>
      <c r="N7" s="57" t="str">
        <f>IF(AND('Mapa final'!$AB$20="Muy Alta",'Mapa final'!$AD$20="Leve"),CONCATENATE("R2C",'Mapa final'!$R$20),"")</f>
        <v/>
      </c>
      <c r="O7" s="58" t="str">
        <f>IF(AND('Mapa final'!$AB$21="Muy Alta",'Mapa final'!$AD$21="Leve"),CONCATENATE("R2C",'Mapa final'!$R$21),"")</f>
        <v/>
      </c>
      <c r="P7" s="56" t="str">
        <f>IF(AND('Mapa final'!$AB$16="Muy Alta",'Mapa final'!$AD$16="Menor"),CONCATENATE("R2C",'Mapa final'!$R$16),"")</f>
        <v/>
      </c>
      <c r="Q7" s="57" t="str">
        <f>IF(AND('Mapa final'!$AB$17="Muy Alta",'Mapa final'!$AD$17="Menor"),CONCATENATE("R2C",'Mapa final'!$R$17),"")</f>
        <v/>
      </c>
      <c r="R7" s="57" t="str">
        <f>IF(AND('Mapa final'!$AB$18="Muy Alta",'Mapa final'!$AD$18="Menor"),CONCATENATE("R2C",'Mapa final'!$R$18),"")</f>
        <v/>
      </c>
      <c r="S7" s="57" t="str">
        <f>IF(AND('Mapa final'!$AB$19="Muy Alta",'Mapa final'!$AD$19="Menor"),CONCATENATE("R2C",'Mapa final'!$R$19),"")</f>
        <v/>
      </c>
      <c r="T7" s="57" t="str">
        <f>IF(AND('Mapa final'!$AB$20="Muy Alta",'Mapa final'!$AD$20="Menor"),CONCATENATE("R2C",'Mapa final'!$R$20),"")</f>
        <v/>
      </c>
      <c r="U7" s="58" t="str">
        <f>IF(AND('Mapa final'!$AB$21="Muy Alta",'Mapa final'!$AD$21="Menor"),CONCATENATE("R2C",'Mapa final'!$R$21),"")</f>
        <v/>
      </c>
      <c r="V7" s="56" t="str">
        <f>IF(AND('Mapa final'!$AB$16="Muy Alta",'Mapa final'!$AD$16="Moderado"),CONCATENATE("R2C",'Mapa final'!$R$16),"")</f>
        <v/>
      </c>
      <c r="W7" s="57" t="str">
        <f>IF(AND('Mapa final'!$AB$17="Muy Alta",'Mapa final'!$AD$17="Moderado"),CONCATENATE("R2C",'Mapa final'!$R$17),"")</f>
        <v/>
      </c>
      <c r="X7" s="57" t="str">
        <f>IF(AND('Mapa final'!$AB$18="Muy Alta",'Mapa final'!$AD$18="Moderado"),CONCATENATE("R2C",'Mapa final'!$R$18),"")</f>
        <v/>
      </c>
      <c r="Y7" s="57" t="str">
        <f>IF(AND('Mapa final'!$AB$19="Muy Alta",'Mapa final'!$AD$19="Moderado"),CONCATENATE("R2C",'Mapa final'!$R$19),"")</f>
        <v/>
      </c>
      <c r="Z7" s="57" t="str">
        <f>IF(AND('Mapa final'!$AB$20="Muy Alta",'Mapa final'!$AD$20="Moderado"),CONCATENATE("R2C",'Mapa final'!$R$20),"")</f>
        <v/>
      </c>
      <c r="AA7" s="58" t="str">
        <f>IF(AND('Mapa final'!$AB$21="Muy Alta",'Mapa final'!$AD$21="Moderado"),CONCATENATE("R2C",'Mapa final'!$R$21),"")</f>
        <v/>
      </c>
      <c r="AB7" s="56" t="str">
        <f>IF(AND('Mapa final'!$AB$16="Muy Alta",'Mapa final'!$AD$16="Mayor"),CONCATENATE("R2C",'Mapa final'!$R$16),"")</f>
        <v/>
      </c>
      <c r="AC7" s="57" t="str">
        <f>IF(AND('Mapa final'!$AB$17="Muy Alta",'Mapa final'!$AD$17="Mayor"),CONCATENATE("R2C",'Mapa final'!$R$17),"")</f>
        <v/>
      </c>
      <c r="AD7" s="57" t="str">
        <f>IF(AND('Mapa final'!$AB$18="Muy Alta",'Mapa final'!$AD$18="Mayor"),CONCATENATE("R2C",'Mapa final'!$R$18),"")</f>
        <v/>
      </c>
      <c r="AE7" s="57" t="str">
        <f>IF(AND('Mapa final'!$AB$19="Muy Alta",'Mapa final'!$AD$19="Mayor"),CONCATENATE("R2C",'Mapa final'!$R$19),"")</f>
        <v/>
      </c>
      <c r="AF7" s="57" t="str">
        <f>IF(AND('Mapa final'!$AB$20="Muy Alta",'Mapa final'!$AD$20="Mayor"),CONCATENATE("R2C",'Mapa final'!$R$20),"")</f>
        <v/>
      </c>
      <c r="AG7" s="58" t="str">
        <f>IF(AND('Mapa final'!$AB$21="Muy Alta",'Mapa final'!$AD$21="Mayor"),CONCATENATE("R2C",'Mapa final'!$R$21),"")</f>
        <v/>
      </c>
      <c r="AH7" s="84" t="str">
        <f>IF(AND('Mapa final'!$AB$16="Muy Alta",'Mapa final'!$AD$16="Catastrófico"),CONCATENATE("R2C",'Mapa final'!$R$16),"")</f>
        <v/>
      </c>
      <c r="AI7" s="85" t="str">
        <f>IF(AND('Mapa final'!$AB$17="Muy Alta",'Mapa final'!$AD$17="Catastrófico"),CONCATENATE("R2C",'Mapa final'!$R$17),"")</f>
        <v/>
      </c>
      <c r="AJ7" s="85" t="str">
        <f>IF(AND('Mapa final'!$AB$18="Muy Alta",'Mapa final'!$AD$18="Catastrófico"),CONCATENATE("R2C",'Mapa final'!$R$18),"")</f>
        <v/>
      </c>
      <c r="AK7" s="85" t="str">
        <f>IF(AND('Mapa final'!$AB$19="Muy Alta",'Mapa final'!$AD$19="Catastrófico"),CONCATENATE("R2C",'Mapa final'!$R$19),"")</f>
        <v/>
      </c>
      <c r="AL7" s="85" t="str">
        <f>IF(AND('Mapa final'!$AB$20="Muy Alta",'Mapa final'!$AD$20="Catastrófico"),CONCATENATE("R2C",'Mapa final'!$R$20),"")</f>
        <v/>
      </c>
      <c r="AM7" s="86" t="str">
        <f>IF(AND('Mapa final'!$AB$21="Muy Alta",'Mapa final'!$AD$21="Catastrófico"),CONCATENATE("R2C",'Mapa final'!$R$21),"")</f>
        <v/>
      </c>
      <c r="AN7" s="39"/>
      <c r="AO7" s="634"/>
      <c r="AP7" s="635"/>
      <c r="AQ7" s="635"/>
      <c r="AR7" s="635"/>
      <c r="AS7" s="635"/>
      <c r="AT7" s="636"/>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row>
    <row r="8" spans="1:91" ht="15" customHeight="1">
      <c r="A8" s="39"/>
      <c r="B8" s="573"/>
      <c r="C8" s="573"/>
      <c r="D8" s="574"/>
      <c r="E8" s="614"/>
      <c r="F8" s="615"/>
      <c r="G8" s="615"/>
      <c r="H8" s="615"/>
      <c r="I8" s="616"/>
      <c r="J8" s="56" t="e">
        <f>IF(AND('Mapa final'!#REF!="Muy Alta",'Mapa final'!#REF!="Leve"),CONCATENATE("R3C",'Mapa final'!#REF!),"")</f>
        <v>#REF!</v>
      </c>
      <c r="K8" s="57" t="e">
        <f>IF(AND('Mapa final'!#REF!="Muy Alta",'Mapa final'!#REF!="Leve"),CONCATENATE("R3C",'Mapa final'!#REF!),"")</f>
        <v>#REF!</v>
      </c>
      <c r="L8" s="57" t="e">
        <f>IF(AND('Mapa final'!#REF!="Muy Alta",'Mapa final'!#REF!="Leve"),CONCATENATE("R3C",'Mapa final'!#REF!),"")</f>
        <v>#REF!</v>
      </c>
      <c r="M8" s="57" t="e">
        <f>IF(AND('Mapa final'!#REF!="Muy Alta",'Mapa final'!#REF!="Leve"),CONCATENATE("R3C",'Mapa final'!#REF!),"")</f>
        <v>#REF!</v>
      </c>
      <c r="N8" s="57" t="e">
        <f>IF(AND('Mapa final'!#REF!="Muy Alta",'Mapa final'!#REF!="Leve"),CONCATENATE("R3C",'Mapa final'!#REF!),"")</f>
        <v>#REF!</v>
      </c>
      <c r="O8" s="58" t="e">
        <f>IF(AND('Mapa final'!#REF!="Muy Alta",'Mapa final'!#REF!="Leve"),CONCATENATE("R3C",'Mapa final'!#REF!),"")</f>
        <v>#REF!</v>
      </c>
      <c r="P8" s="56" t="e">
        <f>IF(AND('Mapa final'!#REF!="Muy Alta",'Mapa final'!#REF!="Menor"),CONCATENATE("R3C",'Mapa final'!#REF!),"")</f>
        <v>#REF!</v>
      </c>
      <c r="Q8" s="57" t="e">
        <f>IF(AND('Mapa final'!#REF!="Muy Alta",'Mapa final'!#REF!="Menor"),CONCATENATE("R3C",'Mapa final'!#REF!),"")</f>
        <v>#REF!</v>
      </c>
      <c r="R8" s="57" t="e">
        <f>IF(AND('Mapa final'!#REF!="Muy Alta",'Mapa final'!#REF!="Menor"),CONCATENATE("R3C",'Mapa final'!#REF!),"")</f>
        <v>#REF!</v>
      </c>
      <c r="S8" s="57" t="e">
        <f>IF(AND('Mapa final'!#REF!="Muy Alta",'Mapa final'!#REF!="Menor"),CONCATENATE("R3C",'Mapa final'!#REF!),"")</f>
        <v>#REF!</v>
      </c>
      <c r="T8" s="57" t="e">
        <f>IF(AND('Mapa final'!#REF!="Muy Alta",'Mapa final'!#REF!="Menor"),CONCATENATE("R3C",'Mapa final'!#REF!),"")</f>
        <v>#REF!</v>
      </c>
      <c r="U8" s="58" t="e">
        <f>IF(AND('Mapa final'!#REF!="Muy Alta",'Mapa final'!#REF!="Menor"),CONCATENATE("R3C",'Mapa final'!#REF!),"")</f>
        <v>#REF!</v>
      </c>
      <c r="V8" s="56" t="e">
        <f>IF(AND('Mapa final'!#REF!="Muy Alta",'Mapa final'!#REF!="Moderado"),CONCATENATE("R3C",'Mapa final'!#REF!),"")</f>
        <v>#REF!</v>
      </c>
      <c r="W8" s="57" t="e">
        <f>IF(AND('Mapa final'!#REF!="Muy Alta",'Mapa final'!#REF!="Moderado"),CONCATENATE("R3C",'Mapa final'!#REF!),"")</f>
        <v>#REF!</v>
      </c>
      <c r="X8" s="57" t="e">
        <f>IF(AND('Mapa final'!#REF!="Muy Alta",'Mapa final'!#REF!="Moderado"),CONCATENATE("R3C",'Mapa final'!#REF!),"")</f>
        <v>#REF!</v>
      </c>
      <c r="Y8" s="57" t="e">
        <f>IF(AND('Mapa final'!#REF!="Muy Alta",'Mapa final'!#REF!="Moderado"),CONCATENATE("R3C",'Mapa final'!#REF!),"")</f>
        <v>#REF!</v>
      </c>
      <c r="Z8" s="57" t="e">
        <f>IF(AND('Mapa final'!#REF!="Muy Alta",'Mapa final'!#REF!="Moderado"),CONCATENATE("R3C",'Mapa final'!#REF!),"")</f>
        <v>#REF!</v>
      </c>
      <c r="AA8" s="58" t="e">
        <f>IF(AND('Mapa final'!#REF!="Muy Alta",'Mapa final'!#REF!="Moderado"),CONCATENATE("R3C",'Mapa final'!#REF!),"")</f>
        <v>#REF!</v>
      </c>
      <c r="AB8" s="56" t="e">
        <f>IF(AND('Mapa final'!#REF!="Muy Alta",'Mapa final'!#REF!="Mayor"),CONCATENATE("R3C",'Mapa final'!#REF!),"")</f>
        <v>#REF!</v>
      </c>
      <c r="AC8" s="57" t="e">
        <f>IF(AND('Mapa final'!#REF!="Muy Alta",'Mapa final'!#REF!="Mayor"),CONCATENATE("R3C",'Mapa final'!#REF!),"")</f>
        <v>#REF!</v>
      </c>
      <c r="AD8" s="57" t="e">
        <f>IF(AND('Mapa final'!#REF!="Muy Alta",'Mapa final'!#REF!="Mayor"),CONCATENATE("R3C",'Mapa final'!#REF!),"")</f>
        <v>#REF!</v>
      </c>
      <c r="AE8" s="57" t="e">
        <f>IF(AND('Mapa final'!#REF!="Muy Alta",'Mapa final'!#REF!="Mayor"),CONCATENATE("R3C",'Mapa final'!#REF!),"")</f>
        <v>#REF!</v>
      </c>
      <c r="AF8" s="57" t="e">
        <f>IF(AND('Mapa final'!#REF!="Muy Alta",'Mapa final'!#REF!="Mayor"),CONCATENATE("R3C",'Mapa final'!#REF!),"")</f>
        <v>#REF!</v>
      </c>
      <c r="AG8" s="58" t="e">
        <f>IF(AND('Mapa final'!#REF!="Muy Alta",'Mapa final'!#REF!="Mayor"),CONCATENATE("R3C",'Mapa final'!#REF!),"")</f>
        <v>#REF!</v>
      </c>
      <c r="AH8" s="84" t="e">
        <f>IF(AND('Mapa final'!#REF!="Muy Alta",'Mapa final'!#REF!="Catastrófico"),CONCATENATE("R3C",'Mapa final'!#REF!),"")</f>
        <v>#REF!</v>
      </c>
      <c r="AI8" s="85" t="e">
        <f>IF(AND('Mapa final'!#REF!="Muy Alta",'Mapa final'!#REF!="Catastrófico"),CONCATENATE("R3C",'Mapa final'!#REF!),"")</f>
        <v>#REF!</v>
      </c>
      <c r="AJ8" s="85" t="e">
        <f>IF(AND('Mapa final'!#REF!="Muy Alta",'Mapa final'!#REF!="Catastrófico"),CONCATENATE("R3C",'Mapa final'!#REF!),"")</f>
        <v>#REF!</v>
      </c>
      <c r="AK8" s="85" t="e">
        <f>IF(AND('Mapa final'!#REF!="Muy Alta",'Mapa final'!#REF!="Catastrófico"),CONCATENATE("R3C",'Mapa final'!#REF!),"")</f>
        <v>#REF!</v>
      </c>
      <c r="AL8" s="85" t="e">
        <f>IF(AND('Mapa final'!#REF!="Muy Alta",'Mapa final'!#REF!="Catastrófico"),CONCATENATE("R3C",'Mapa final'!#REF!),"")</f>
        <v>#REF!</v>
      </c>
      <c r="AM8" s="86" t="e">
        <f>IF(AND('Mapa final'!#REF!="Muy Alta",'Mapa final'!#REF!="Catastrófico"),CONCATENATE("R3C",'Mapa final'!#REF!),"")</f>
        <v>#REF!</v>
      </c>
      <c r="AN8" s="39"/>
      <c r="AO8" s="634"/>
      <c r="AP8" s="635"/>
      <c r="AQ8" s="635"/>
      <c r="AR8" s="635"/>
      <c r="AS8" s="635"/>
      <c r="AT8" s="636"/>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row>
    <row r="9" spans="1:91" ht="15" customHeight="1">
      <c r="A9" s="39"/>
      <c r="B9" s="573"/>
      <c r="C9" s="573"/>
      <c r="D9" s="574"/>
      <c r="E9" s="614"/>
      <c r="F9" s="615"/>
      <c r="G9" s="615"/>
      <c r="H9" s="615"/>
      <c r="I9" s="616"/>
      <c r="J9" s="56" t="e">
        <f>IF(AND('Mapa final'!#REF!="Muy Alta",'Mapa final'!#REF!="Leve"),CONCATENATE("R4C",'Mapa final'!#REF!),"")</f>
        <v>#REF!</v>
      </c>
      <c r="K9" s="57" t="e">
        <f>IF(AND('Mapa final'!#REF!="Muy Alta",'Mapa final'!#REF!="Leve"),CONCATENATE("R4C",'Mapa final'!#REF!),"")</f>
        <v>#REF!</v>
      </c>
      <c r="L9" s="57" t="e">
        <f>IF(AND('Mapa final'!#REF!="Muy Alta",'Mapa final'!#REF!="Leve"),CONCATENATE("R4C",'Mapa final'!#REF!),"")</f>
        <v>#REF!</v>
      </c>
      <c r="M9" s="57" t="e">
        <f>IF(AND('Mapa final'!#REF!="Muy Alta",'Mapa final'!#REF!="Leve"),CONCATENATE("R4C",'Mapa final'!#REF!),"")</f>
        <v>#REF!</v>
      </c>
      <c r="N9" s="57" t="e">
        <f>IF(AND('Mapa final'!#REF!="Muy Alta",'Mapa final'!#REF!="Leve"),CONCATENATE("R4C",'Mapa final'!#REF!),"")</f>
        <v>#REF!</v>
      </c>
      <c r="O9" s="58" t="e">
        <f>IF(AND('Mapa final'!#REF!="Muy Alta",'Mapa final'!#REF!="Leve"),CONCATENATE("R4C",'Mapa final'!#REF!),"")</f>
        <v>#REF!</v>
      </c>
      <c r="P9" s="56" t="e">
        <f>IF(AND('Mapa final'!#REF!="Muy Alta",'Mapa final'!#REF!="Menor"),CONCATENATE("R4C",'Mapa final'!#REF!),"")</f>
        <v>#REF!</v>
      </c>
      <c r="Q9" s="57" t="e">
        <f>IF(AND('Mapa final'!#REF!="Muy Alta",'Mapa final'!#REF!="Menor"),CONCATENATE("R4C",'Mapa final'!#REF!),"")</f>
        <v>#REF!</v>
      </c>
      <c r="R9" s="57" t="e">
        <f>IF(AND('Mapa final'!#REF!="Muy Alta",'Mapa final'!#REF!="Menor"),CONCATENATE("R4C",'Mapa final'!#REF!),"")</f>
        <v>#REF!</v>
      </c>
      <c r="S9" s="57" t="e">
        <f>IF(AND('Mapa final'!#REF!="Muy Alta",'Mapa final'!#REF!="Menor"),CONCATENATE("R4C",'Mapa final'!#REF!),"")</f>
        <v>#REF!</v>
      </c>
      <c r="T9" s="57" t="e">
        <f>IF(AND('Mapa final'!#REF!="Muy Alta",'Mapa final'!#REF!="Menor"),CONCATENATE("R4C",'Mapa final'!#REF!),"")</f>
        <v>#REF!</v>
      </c>
      <c r="U9" s="58" t="e">
        <f>IF(AND('Mapa final'!#REF!="Muy Alta",'Mapa final'!#REF!="Menor"),CONCATENATE("R4C",'Mapa final'!#REF!),"")</f>
        <v>#REF!</v>
      </c>
      <c r="V9" s="56" t="e">
        <f>IF(AND('Mapa final'!#REF!="Muy Alta",'Mapa final'!#REF!="Moderado"),CONCATENATE("R4C",'Mapa final'!#REF!),"")</f>
        <v>#REF!</v>
      </c>
      <c r="W9" s="57" t="e">
        <f>IF(AND('Mapa final'!#REF!="Muy Alta",'Mapa final'!#REF!="Moderado"),CONCATENATE("R4C",'Mapa final'!#REF!),"")</f>
        <v>#REF!</v>
      </c>
      <c r="X9" s="57" t="e">
        <f>IF(AND('Mapa final'!#REF!="Muy Alta",'Mapa final'!#REF!="Moderado"),CONCATENATE("R4C",'Mapa final'!#REF!),"")</f>
        <v>#REF!</v>
      </c>
      <c r="Y9" s="57" t="e">
        <f>IF(AND('Mapa final'!#REF!="Muy Alta",'Mapa final'!#REF!="Moderado"),CONCATENATE("R4C",'Mapa final'!#REF!),"")</f>
        <v>#REF!</v>
      </c>
      <c r="Z9" s="57" t="e">
        <f>IF(AND('Mapa final'!#REF!="Muy Alta",'Mapa final'!#REF!="Moderado"),CONCATENATE("R4C",'Mapa final'!#REF!),"")</f>
        <v>#REF!</v>
      </c>
      <c r="AA9" s="58" t="e">
        <f>IF(AND('Mapa final'!#REF!="Muy Alta",'Mapa final'!#REF!="Moderado"),CONCATENATE("R4C",'Mapa final'!#REF!),"")</f>
        <v>#REF!</v>
      </c>
      <c r="AB9" s="56" t="e">
        <f>IF(AND('Mapa final'!#REF!="Muy Alta",'Mapa final'!#REF!="Mayor"),CONCATENATE("R4C",'Mapa final'!#REF!),"")</f>
        <v>#REF!</v>
      </c>
      <c r="AC9" s="57" t="e">
        <f>IF(AND('Mapa final'!#REF!="Muy Alta",'Mapa final'!#REF!="Mayor"),CONCATENATE("R4C",'Mapa final'!#REF!),"")</f>
        <v>#REF!</v>
      </c>
      <c r="AD9" s="57" t="e">
        <f>IF(AND('Mapa final'!#REF!="Muy Alta",'Mapa final'!#REF!="Mayor"),CONCATENATE("R4C",'Mapa final'!#REF!),"")</f>
        <v>#REF!</v>
      </c>
      <c r="AE9" s="57" t="e">
        <f>IF(AND('Mapa final'!#REF!="Muy Alta",'Mapa final'!#REF!="Mayor"),CONCATENATE("R4C",'Mapa final'!#REF!),"")</f>
        <v>#REF!</v>
      </c>
      <c r="AF9" s="57" t="e">
        <f>IF(AND('Mapa final'!#REF!="Muy Alta",'Mapa final'!#REF!="Mayor"),CONCATENATE("R4C",'Mapa final'!#REF!),"")</f>
        <v>#REF!</v>
      </c>
      <c r="AG9" s="58" t="e">
        <f>IF(AND('Mapa final'!#REF!="Muy Alta",'Mapa final'!#REF!="Mayor"),CONCATENATE("R4C",'Mapa final'!#REF!),"")</f>
        <v>#REF!</v>
      </c>
      <c r="AH9" s="84" t="e">
        <f>IF(AND('Mapa final'!#REF!="Muy Alta",'Mapa final'!#REF!="Catastrófico"),CONCATENATE("R4C",'Mapa final'!#REF!),"")</f>
        <v>#REF!</v>
      </c>
      <c r="AI9" s="85" t="e">
        <f>IF(AND('Mapa final'!#REF!="Muy Alta",'Mapa final'!#REF!="Catastrófico"),CONCATENATE("R4C",'Mapa final'!#REF!),"")</f>
        <v>#REF!</v>
      </c>
      <c r="AJ9" s="85" t="e">
        <f>IF(AND('Mapa final'!#REF!="Muy Alta",'Mapa final'!#REF!="Catastrófico"),CONCATENATE("R4C",'Mapa final'!#REF!),"")</f>
        <v>#REF!</v>
      </c>
      <c r="AK9" s="85" t="e">
        <f>IF(AND('Mapa final'!#REF!="Muy Alta",'Mapa final'!#REF!="Catastrófico"),CONCATENATE("R4C",'Mapa final'!#REF!),"")</f>
        <v>#REF!</v>
      </c>
      <c r="AL9" s="85" t="e">
        <f>IF(AND('Mapa final'!#REF!="Muy Alta",'Mapa final'!#REF!="Catastrófico"),CONCATENATE("R4C",'Mapa final'!#REF!),"")</f>
        <v>#REF!</v>
      </c>
      <c r="AM9" s="86" t="e">
        <f>IF(AND('Mapa final'!#REF!="Muy Alta",'Mapa final'!#REF!="Catastrófico"),CONCATENATE("R4C",'Mapa final'!#REF!),"")</f>
        <v>#REF!</v>
      </c>
      <c r="AN9" s="39"/>
      <c r="AO9" s="634"/>
      <c r="AP9" s="635"/>
      <c r="AQ9" s="635"/>
      <c r="AR9" s="635"/>
      <c r="AS9" s="635"/>
      <c r="AT9" s="636"/>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row>
    <row r="10" spans="1:91" ht="15" customHeight="1">
      <c r="A10" s="39"/>
      <c r="B10" s="573"/>
      <c r="C10" s="573"/>
      <c r="D10" s="574"/>
      <c r="E10" s="614"/>
      <c r="F10" s="615"/>
      <c r="G10" s="615"/>
      <c r="H10" s="615"/>
      <c r="I10" s="616"/>
      <c r="J10" s="56" t="e">
        <f>IF(AND('Mapa final'!#REF!="Muy Alta",'Mapa final'!#REF!="Leve"),CONCATENATE("R5C",'Mapa final'!#REF!),"")</f>
        <v>#REF!</v>
      </c>
      <c r="K10" s="57" t="e">
        <f>IF(AND('Mapa final'!#REF!="Muy Alta",'Mapa final'!#REF!="Leve"),CONCATENATE("R5C",'Mapa final'!#REF!),"")</f>
        <v>#REF!</v>
      </c>
      <c r="L10" s="57" t="e">
        <f>IF(AND('Mapa final'!#REF!="Muy Alta",'Mapa final'!#REF!="Leve"),CONCATENATE("R5C",'Mapa final'!#REF!),"")</f>
        <v>#REF!</v>
      </c>
      <c r="M10" s="57" t="e">
        <f>IF(AND('Mapa final'!#REF!="Muy Alta",'Mapa final'!#REF!="Leve"),CONCATENATE("R5C",'Mapa final'!#REF!),"")</f>
        <v>#REF!</v>
      </c>
      <c r="N10" s="57" t="e">
        <f>IF(AND('Mapa final'!#REF!="Muy Alta",'Mapa final'!#REF!="Leve"),CONCATENATE("R5C",'Mapa final'!#REF!),"")</f>
        <v>#REF!</v>
      </c>
      <c r="O10" s="58" t="e">
        <f>IF(AND('Mapa final'!#REF!="Muy Alta",'Mapa final'!#REF!="Leve"),CONCATENATE("R5C",'Mapa final'!#REF!),"")</f>
        <v>#REF!</v>
      </c>
      <c r="P10" s="56" t="e">
        <f>IF(AND('Mapa final'!#REF!="Muy Alta",'Mapa final'!#REF!="Menor"),CONCATENATE("R5C",'Mapa final'!#REF!),"")</f>
        <v>#REF!</v>
      </c>
      <c r="Q10" s="57" t="e">
        <f>IF(AND('Mapa final'!#REF!="Muy Alta",'Mapa final'!#REF!="Menor"),CONCATENATE("R5C",'Mapa final'!#REF!),"")</f>
        <v>#REF!</v>
      </c>
      <c r="R10" s="57" t="e">
        <f>IF(AND('Mapa final'!#REF!="Muy Alta",'Mapa final'!#REF!="Menor"),CONCATENATE("R5C",'Mapa final'!#REF!),"")</f>
        <v>#REF!</v>
      </c>
      <c r="S10" s="57" t="e">
        <f>IF(AND('Mapa final'!#REF!="Muy Alta",'Mapa final'!#REF!="Menor"),CONCATENATE("R5C",'Mapa final'!#REF!),"")</f>
        <v>#REF!</v>
      </c>
      <c r="T10" s="57" t="e">
        <f>IF(AND('Mapa final'!#REF!="Muy Alta",'Mapa final'!#REF!="Menor"),CONCATENATE("R5C",'Mapa final'!#REF!),"")</f>
        <v>#REF!</v>
      </c>
      <c r="U10" s="58" t="e">
        <f>IF(AND('Mapa final'!#REF!="Muy Alta",'Mapa final'!#REF!="Menor"),CONCATENATE("R5C",'Mapa final'!#REF!),"")</f>
        <v>#REF!</v>
      </c>
      <c r="V10" s="56" t="e">
        <f>IF(AND('Mapa final'!#REF!="Muy Alta",'Mapa final'!#REF!="Moderado"),CONCATENATE("R5C",'Mapa final'!#REF!),"")</f>
        <v>#REF!</v>
      </c>
      <c r="W10" s="57" t="e">
        <f>IF(AND('Mapa final'!#REF!="Muy Alta",'Mapa final'!#REF!="Moderado"),CONCATENATE("R5C",'Mapa final'!#REF!),"")</f>
        <v>#REF!</v>
      </c>
      <c r="X10" s="57" t="e">
        <f>IF(AND('Mapa final'!#REF!="Muy Alta",'Mapa final'!#REF!="Moderado"),CONCATENATE("R5C",'Mapa final'!#REF!),"")</f>
        <v>#REF!</v>
      </c>
      <c r="Y10" s="57" t="e">
        <f>IF(AND('Mapa final'!#REF!="Muy Alta",'Mapa final'!#REF!="Moderado"),CONCATENATE("R5C",'Mapa final'!#REF!),"")</f>
        <v>#REF!</v>
      </c>
      <c r="Z10" s="57" t="e">
        <f>IF(AND('Mapa final'!#REF!="Muy Alta",'Mapa final'!#REF!="Moderado"),CONCATENATE("R5C",'Mapa final'!#REF!),"")</f>
        <v>#REF!</v>
      </c>
      <c r="AA10" s="58" t="e">
        <f>IF(AND('Mapa final'!#REF!="Muy Alta",'Mapa final'!#REF!="Moderado"),CONCATENATE("R5C",'Mapa final'!#REF!),"")</f>
        <v>#REF!</v>
      </c>
      <c r="AB10" s="56" t="e">
        <f>IF(AND('Mapa final'!#REF!="Muy Alta",'Mapa final'!#REF!="Mayor"),CONCATENATE("R5C",'Mapa final'!#REF!),"")</f>
        <v>#REF!</v>
      </c>
      <c r="AC10" s="57" t="e">
        <f>IF(AND('Mapa final'!#REF!="Muy Alta",'Mapa final'!#REF!="Mayor"),CONCATENATE("R5C",'Mapa final'!#REF!),"")</f>
        <v>#REF!</v>
      </c>
      <c r="AD10" s="57" t="e">
        <f>IF(AND('Mapa final'!#REF!="Muy Alta",'Mapa final'!#REF!="Mayor"),CONCATENATE("R5C",'Mapa final'!#REF!),"")</f>
        <v>#REF!</v>
      </c>
      <c r="AE10" s="57" t="e">
        <f>IF(AND('Mapa final'!#REF!="Muy Alta",'Mapa final'!#REF!="Mayor"),CONCATENATE("R5C",'Mapa final'!#REF!),"")</f>
        <v>#REF!</v>
      </c>
      <c r="AF10" s="57" t="e">
        <f>IF(AND('Mapa final'!#REF!="Muy Alta",'Mapa final'!#REF!="Mayor"),CONCATENATE("R5C",'Mapa final'!#REF!),"")</f>
        <v>#REF!</v>
      </c>
      <c r="AG10" s="58" t="e">
        <f>IF(AND('Mapa final'!#REF!="Muy Alta",'Mapa final'!#REF!="Mayor"),CONCATENATE("R5C",'Mapa final'!#REF!),"")</f>
        <v>#REF!</v>
      </c>
      <c r="AH10" s="84" t="e">
        <f>IF(AND('Mapa final'!#REF!="Muy Alta",'Mapa final'!#REF!="Catastrófico"),CONCATENATE("R5C",'Mapa final'!#REF!),"")</f>
        <v>#REF!</v>
      </c>
      <c r="AI10" s="85" t="e">
        <f>IF(AND('Mapa final'!#REF!="Muy Alta",'Mapa final'!#REF!="Catastrófico"),CONCATENATE("R5C",'Mapa final'!#REF!),"")</f>
        <v>#REF!</v>
      </c>
      <c r="AJ10" s="85" t="e">
        <f>IF(AND('Mapa final'!#REF!="Muy Alta",'Mapa final'!#REF!="Catastrófico"),CONCATENATE("R5C",'Mapa final'!#REF!),"")</f>
        <v>#REF!</v>
      </c>
      <c r="AK10" s="85" t="e">
        <f>IF(AND('Mapa final'!#REF!="Muy Alta",'Mapa final'!#REF!="Catastrófico"),CONCATENATE("R5C",'Mapa final'!#REF!),"")</f>
        <v>#REF!</v>
      </c>
      <c r="AL10" s="85" t="e">
        <f>IF(AND('Mapa final'!#REF!="Muy Alta",'Mapa final'!#REF!="Catastrófico"),CONCATENATE("R5C",'Mapa final'!#REF!),"")</f>
        <v>#REF!</v>
      </c>
      <c r="AM10" s="86" t="e">
        <f>IF(AND('Mapa final'!#REF!="Muy Alta",'Mapa final'!#REF!="Catastrófico"),CONCATENATE("R5C",'Mapa final'!#REF!),"")</f>
        <v>#REF!</v>
      </c>
      <c r="AN10" s="39"/>
      <c r="AO10" s="634"/>
      <c r="AP10" s="635"/>
      <c r="AQ10" s="635"/>
      <c r="AR10" s="635"/>
      <c r="AS10" s="635"/>
      <c r="AT10" s="636"/>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row>
    <row r="11" spans="1:91" ht="15" customHeight="1">
      <c r="A11" s="39"/>
      <c r="B11" s="573"/>
      <c r="C11" s="573"/>
      <c r="D11" s="574"/>
      <c r="E11" s="614"/>
      <c r="F11" s="615"/>
      <c r="G11" s="615"/>
      <c r="H11" s="615"/>
      <c r="I11" s="616"/>
      <c r="J11" s="56" t="e">
        <f>IF(AND('Mapa final'!#REF!="Muy Alta",'Mapa final'!#REF!="Leve"),CONCATENATE("R6C",'Mapa final'!#REF!),"")</f>
        <v>#REF!</v>
      </c>
      <c r="K11" s="57" t="e">
        <f>IF(AND('Mapa final'!#REF!="Muy Alta",'Mapa final'!#REF!="Leve"),CONCATENATE("R6C",'Mapa final'!#REF!),"")</f>
        <v>#REF!</v>
      </c>
      <c r="L11" s="57" t="e">
        <f>IF(AND('Mapa final'!#REF!="Muy Alta",'Mapa final'!#REF!="Leve"),CONCATENATE("R6C",'Mapa final'!#REF!),"")</f>
        <v>#REF!</v>
      </c>
      <c r="M11" s="57" t="e">
        <f>IF(AND('Mapa final'!#REF!="Muy Alta",'Mapa final'!#REF!="Leve"),CONCATENATE("R6C",'Mapa final'!#REF!),"")</f>
        <v>#REF!</v>
      </c>
      <c r="N11" s="57" t="e">
        <f>IF(AND('Mapa final'!#REF!="Muy Alta",'Mapa final'!#REF!="Leve"),CONCATENATE("R6C",'Mapa final'!#REF!),"")</f>
        <v>#REF!</v>
      </c>
      <c r="O11" s="58" t="e">
        <f>IF(AND('Mapa final'!#REF!="Muy Alta",'Mapa final'!#REF!="Leve"),CONCATENATE("R6C",'Mapa final'!#REF!),"")</f>
        <v>#REF!</v>
      </c>
      <c r="P11" s="56" t="e">
        <f>IF(AND('Mapa final'!#REF!="Muy Alta",'Mapa final'!#REF!="Menor"),CONCATENATE("R6C",'Mapa final'!#REF!),"")</f>
        <v>#REF!</v>
      </c>
      <c r="Q11" s="57" t="e">
        <f>IF(AND('Mapa final'!#REF!="Muy Alta",'Mapa final'!#REF!="Menor"),CONCATENATE("R6C",'Mapa final'!#REF!),"")</f>
        <v>#REF!</v>
      </c>
      <c r="R11" s="57" t="e">
        <f>IF(AND('Mapa final'!#REF!="Muy Alta",'Mapa final'!#REF!="Menor"),CONCATENATE("R6C",'Mapa final'!#REF!),"")</f>
        <v>#REF!</v>
      </c>
      <c r="S11" s="57" t="e">
        <f>IF(AND('Mapa final'!#REF!="Muy Alta",'Mapa final'!#REF!="Menor"),CONCATENATE("R6C",'Mapa final'!#REF!),"")</f>
        <v>#REF!</v>
      </c>
      <c r="T11" s="57" t="e">
        <f>IF(AND('Mapa final'!#REF!="Muy Alta",'Mapa final'!#REF!="Menor"),CONCATENATE("R6C",'Mapa final'!#REF!),"")</f>
        <v>#REF!</v>
      </c>
      <c r="U11" s="58" t="e">
        <f>IF(AND('Mapa final'!#REF!="Muy Alta",'Mapa final'!#REF!="Menor"),CONCATENATE("R6C",'Mapa final'!#REF!),"")</f>
        <v>#REF!</v>
      </c>
      <c r="V11" s="56" t="e">
        <f>IF(AND('Mapa final'!#REF!="Muy Alta",'Mapa final'!#REF!="Moderado"),CONCATENATE("R6C",'Mapa final'!#REF!),"")</f>
        <v>#REF!</v>
      </c>
      <c r="W11" s="57" t="e">
        <f>IF(AND('Mapa final'!#REF!="Muy Alta",'Mapa final'!#REF!="Moderado"),CONCATENATE("R6C",'Mapa final'!#REF!),"")</f>
        <v>#REF!</v>
      </c>
      <c r="X11" s="57" t="e">
        <f>IF(AND('Mapa final'!#REF!="Muy Alta",'Mapa final'!#REF!="Moderado"),CONCATENATE("R6C",'Mapa final'!#REF!),"")</f>
        <v>#REF!</v>
      </c>
      <c r="Y11" s="57" t="e">
        <f>IF(AND('Mapa final'!#REF!="Muy Alta",'Mapa final'!#REF!="Moderado"),CONCATENATE("R6C",'Mapa final'!#REF!),"")</f>
        <v>#REF!</v>
      </c>
      <c r="Z11" s="57" t="e">
        <f>IF(AND('Mapa final'!#REF!="Muy Alta",'Mapa final'!#REF!="Moderado"),CONCATENATE("R6C",'Mapa final'!#REF!),"")</f>
        <v>#REF!</v>
      </c>
      <c r="AA11" s="58" t="e">
        <f>IF(AND('Mapa final'!#REF!="Muy Alta",'Mapa final'!#REF!="Moderado"),CONCATENATE("R6C",'Mapa final'!#REF!),"")</f>
        <v>#REF!</v>
      </c>
      <c r="AB11" s="56" t="e">
        <f>IF(AND('Mapa final'!#REF!="Muy Alta",'Mapa final'!#REF!="Mayor"),CONCATENATE("R6C",'Mapa final'!#REF!),"")</f>
        <v>#REF!</v>
      </c>
      <c r="AC11" s="57" t="e">
        <f>IF(AND('Mapa final'!#REF!="Muy Alta",'Mapa final'!#REF!="Mayor"),CONCATENATE("R6C",'Mapa final'!#REF!),"")</f>
        <v>#REF!</v>
      </c>
      <c r="AD11" s="57" t="e">
        <f>IF(AND('Mapa final'!#REF!="Muy Alta",'Mapa final'!#REF!="Mayor"),CONCATENATE("R6C",'Mapa final'!#REF!),"")</f>
        <v>#REF!</v>
      </c>
      <c r="AE11" s="57" t="e">
        <f>IF(AND('Mapa final'!#REF!="Muy Alta",'Mapa final'!#REF!="Mayor"),CONCATENATE("R6C",'Mapa final'!#REF!),"")</f>
        <v>#REF!</v>
      </c>
      <c r="AF11" s="57" t="e">
        <f>IF(AND('Mapa final'!#REF!="Muy Alta",'Mapa final'!#REF!="Mayor"),CONCATENATE("R6C",'Mapa final'!#REF!),"")</f>
        <v>#REF!</v>
      </c>
      <c r="AG11" s="58" t="e">
        <f>IF(AND('Mapa final'!#REF!="Muy Alta",'Mapa final'!#REF!="Mayor"),CONCATENATE("R6C",'Mapa final'!#REF!),"")</f>
        <v>#REF!</v>
      </c>
      <c r="AH11" s="84" t="e">
        <f>IF(AND('Mapa final'!#REF!="Muy Alta",'Mapa final'!#REF!="Catastrófico"),CONCATENATE("R6C",'Mapa final'!#REF!),"")</f>
        <v>#REF!</v>
      </c>
      <c r="AI11" s="85" t="e">
        <f>IF(AND('Mapa final'!#REF!="Muy Alta",'Mapa final'!#REF!="Catastrófico"),CONCATENATE("R6C",'Mapa final'!#REF!),"")</f>
        <v>#REF!</v>
      </c>
      <c r="AJ11" s="85" t="e">
        <f>IF(AND('Mapa final'!#REF!="Muy Alta",'Mapa final'!#REF!="Catastrófico"),CONCATENATE("R6C",'Mapa final'!#REF!),"")</f>
        <v>#REF!</v>
      </c>
      <c r="AK11" s="85" t="e">
        <f>IF(AND('Mapa final'!#REF!="Muy Alta",'Mapa final'!#REF!="Catastrófico"),CONCATENATE("R6C",'Mapa final'!#REF!),"")</f>
        <v>#REF!</v>
      </c>
      <c r="AL11" s="85" t="e">
        <f>IF(AND('Mapa final'!#REF!="Muy Alta",'Mapa final'!#REF!="Catastrófico"),CONCATENATE("R6C",'Mapa final'!#REF!),"")</f>
        <v>#REF!</v>
      </c>
      <c r="AM11" s="86" t="e">
        <f>IF(AND('Mapa final'!#REF!="Muy Alta",'Mapa final'!#REF!="Catastrófico"),CONCATENATE("R6C",'Mapa final'!#REF!),"")</f>
        <v>#REF!</v>
      </c>
      <c r="AN11" s="39"/>
      <c r="AO11" s="634"/>
      <c r="AP11" s="635"/>
      <c r="AQ11" s="635"/>
      <c r="AR11" s="635"/>
      <c r="AS11" s="635"/>
      <c r="AT11" s="636"/>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row>
    <row r="12" spans="1:91" ht="15" customHeight="1">
      <c r="A12" s="39"/>
      <c r="B12" s="573"/>
      <c r="C12" s="573"/>
      <c r="D12" s="574"/>
      <c r="E12" s="614"/>
      <c r="F12" s="615"/>
      <c r="G12" s="615"/>
      <c r="H12" s="615"/>
      <c r="I12" s="616"/>
      <c r="J12" s="56" t="e">
        <f>IF(AND('Mapa final'!#REF!="Muy Alta",'Mapa final'!#REF!="Leve"),CONCATENATE("R7C",'Mapa final'!#REF!),"")</f>
        <v>#REF!</v>
      </c>
      <c r="K12" s="57" t="e">
        <f>IF(AND('Mapa final'!#REF!="Muy Alta",'Mapa final'!#REF!="Leve"),CONCATENATE("R7C",'Mapa final'!#REF!),"")</f>
        <v>#REF!</v>
      </c>
      <c r="L12" s="57" t="e">
        <f>IF(AND('Mapa final'!#REF!="Muy Alta",'Mapa final'!#REF!="Leve"),CONCATENATE("R7C",'Mapa final'!#REF!),"")</f>
        <v>#REF!</v>
      </c>
      <c r="M12" s="57" t="e">
        <f>IF(AND('Mapa final'!#REF!="Muy Alta",'Mapa final'!#REF!="Leve"),CONCATENATE("R7C",'Mapa final'!#REF!),"")</f>
        <v>#REF!</v>
      </c>
      <c r="N12" s="57" t="e">
        <f>IF(AND('Mapa final'!#REF!="Muy Alta",'Mapa final'!#REF!="Leve"),CONCATENATE("R7C",'Mapa final'!#REF!),"")</f>
        <v>#REF!</v>
      </c>
      <c r="O12" s="58" t="e">
        <f>IF(AND('Mapa final'!#REF!="Muy Alta",'Mapa final'!#REF!="Leve"),CONCATENATE("R7C",'Mapa final'!#REF!),"")</f>
        <v>#REF!</v>
      </c>
      <c r="P12" s="56" t="e">
        <f>IF(AND('Mapa final'!#REF!="Muy Alta",'Mapa final'!#REF!="Menor"),CONCATENATE("R7C",'Mapa final'!#REF!),"")</f>
        <v>#REF!</v>
      </c>
      <c r="Q12" s="57" t="e">
        <f>IF(AND('Mapa final'!#REF!="Muy Alta",'Mapa final'!#REF!="Menor"),CONCATENATE("R7C",'Mapa final'!#REF!),"")</f>
        <v>#REF!</v>
      </c>
      <c r="R12" s="57" t="e">
        <f>IF(AND('Mapa final'!#REF!="Muy Alta",'Mapa final'!#REF!="Menor"),CONCATENATE("R7C",'Mapa final'!#REF!),"")</f>
        <v>#REF!</v>
      </c>
      <c r="S12" s="57" t="e">
        <f>IF(AND('Mapa final'!#REF!="Muy Alta",'Mapa final'!#REF!="Menor"),CONCATENATE("R7C",'Mapa final'!#REF!),"")</f>
        <v>#REF!</v>
      </c>
      <c r="T12" s="57" t="e">
        <f>IF(AND('Mapa final'!#REF!="Muy Alta",'Mapa final'!#REF!="Menor"),CONCATENATE("R7C",'Mapa final'!#REF!),"")</f>
        <v>#REF!</v>
      </c>
      <c r="U12" s="58" t="e">
        <f>IF(AND('Mapa final'!#REF!="Muy Alta",'Mapa final'!#REF!="Menor"),CONCATENATE("R7C",'Mapa final'!#REF!),"")</f>
        <v>#REF!</v>
      </c>
      <c r="V12" s="56" t="e">
        <f>IF(AND('Mapa final'!#REF!="Muy Alta",'Mapa final'!#REF!="Moderado"),CONCATENATE("R7C",'Mapa final'!#REF!),"")</f>
        <v>#REF!</v>
      </c>
      <c r="W12" s="57" t="e">
        <f>IF(AND('Mapa final'!#REF!="Muy Alta",'Mapa final'!#REF!="Moderado"),CONCATENATE("R7C",'Mapa final'!#REF!),"")</f>
        <v>#REF!</v>
      </c>
      <c r="X12" s="57" t="e">
        <f>IF(AND('Mapa final'!#REF!="Muy Alta",'Mapa final'!#REF!="Moderado"),CONCATENATE("R7C",'Mapa final'!#REF!),"")</f>
        <v>#REF!</v>
      </c>
      <c r="Y12" s="57" t="e">
        <f>IF(AND('Mapa final'!#REF!="Muy Alta",'Mapa final'!#REF!="Moderado"),CONCATENATE("R7C",'Mapa final'!#REF!),"")</f>
        <v>#REF!</v>
      </c>
      <c r="Z12" s="57" t="e">
        <f>IF(AND('Mapa final'!#REF!="Muy Alta",'Mapa final'!#REF!="Moderado"),CONCATENATE("R7C",'Mapa final'!#REF!),"")</f>
        <v>#REF!</v>
      </c>
      <c r="AA12" s="58" t="e">
        <f>IF(AND('Mapa final'!#REF!="Muy Alta",'Mapa final'!#REF!="Moderado"),CONCATENATE("R7C",'Mapa final'!#REF!),"")</f>
        <v>#REF!</v>
      </c>
      <c r="AB12" s="56" t="e">
        <f>IF(AND('Mapa final'!#REF!="Muy Alta",'Mapa final'!#REF!="Mayor"),CONCATENATE("R7C",'Mapa final'!#REF!),"")</f>
        <v>#REF!</v>
      </c>
      <c r="AC12" s="57" t="e">
        <f>IF(AND('Mapa final'!#REF!="Muy Alta",'Mapa final'!#REF!="Mayor"),CONCATENATE("R7C",'Mapa final'!#REF!),"")</f>
        <v>#REF!</v>
      </c>
      <c r="AD12" s="57" t="e">
        <f>IF(AND('Mapa final'!#REF!="Muy Alta",'Mapa final'!#REF!="Mayor"),CONCATENATE("R7C",'Mapa final'!#REF!),"")</f>
        <v>#REF!</v>
      </c>
      <c r="AE12" s="57" t="e">
        <f>IF(AND('Mapa final'!#REF!="Muy Alta",'Mapa final'!#REF!="Mayor"),CONCATENATE("R7C",'Mapa final'!#REF!),"")</f>
        <v>#REF!</v>
      </c>
      <c r="AF12" s="57" t="e">
        <f>IF(AND('Mapa final'!#REF!="Muy Alta",'Mapa final'!#REF!="Mayor"),CONCATENATE("R7C",'Mapa final'!#REF!),"")</f>
        <v>#REF!</v>
      </c>
      <c r="AG12" s="58" t="e">
        <f>IF(AND('Mapa final'!#REF!="Muy Alta",'Mapa final'!#REF!="Mayor"),CONCATENATE("R7C",'Mapa final'!#REF!),"")</f>
        <v>#REF!</v>
      </c>
      <c r="AH12" s="84" t="e">
        <f>IF(AND('Mapa final'!#REF!="Muy Alta",'Mapa final'!#REF!="Catastrófico"),CONCATENATE("R7C",'Mapa final'!#REF!),"")</f>
        <v>#REF!</v>
      </c>
      <c r="AI12" s="85" t="e">
        <f>IF(AND('Mapa final'!#REF!="Muy Alta",'Mapa final'!#REF!="Catastrófico"),CONCATENATE("R7C",'Mapa final'!#REF!),"")</f>
        <v>#REF!</v>
      </c>
      <c r="AJ12" s="85" t="e">
        <f>IF(AND('Mapa final'!#REF!="Muy Alta",'Mapa final'!#REF!="Catastrófico"),CONCATENATE("R7C",'Mapa final'!#REF!),"")</f>
        <v>#REF!</v>
      </c>
      <c r="AK12" s="85" t="e">
        <f>IF(AND('Mapa final'!#REF!="Muy Alta",'Mapa final'!#REF!="Catastrófico"),CONCATENATE("R7C",'Mapa final'!#REF!),"")</f>
        <v>#REF!</v>
      </c>
      <c r="AL12" s="85" t="e">
        <f>IF(AND('Mapa final'!#REF!="Muy Alta",'Mapa final'!#REF!="Catastrófico"),CONCATENATE("R7C",'Mapa final'!#REF!),"")</f>
        <v>#REF!</v>
      </c>
      <c r="AM12" s="86" t="e">
        <f>IF(AND('Mapa final'!#REF!="Muy Alta",'Mapa final'!#REF!="Catastrófico"),CONCATENATE("R7C",'Mapa final'!#REF!),"")</f>
        <v>#REF!</v>
      </c>
      <c r="AN12" s="39"/>
      <c r="AO12" s="634"/>
      <c r="AP12" s="635"/>
      <c r="AQ12" s="635"/>
      <c r="AR12" s="635"/>
      <c r="AS12" s="635"/>
      <c r="AT12" s="636"/>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row>
    <row r="13" spans="1:91" ht="15" customHeight="1">
      <c r="A13" s="39"/>
      <c r="B13" s="573"/>
      <c r="C13" s="573"/>
      <c r="D13" s="574"/>
      <c r="E13" s="614"/>
      <c r="F13" s="615"/>
      <c r="G13" s="615"/>
      <c r="H13" s="615"/>
      <c r="I13" s="616"/>
      <c r="J13" s="56" t="e">
        <f>IF(AND('Mapa final'!#REF!="Muy Alta",'Mapa final'!#REF!="Leve"),CONCATENATE("R8C",'Mapa final'!#REF!),"")</f>
        <v>#REF!</v>
      </c>
      <c r="K13" s="57" t="e">
        <f>IF(AND('Mapa final'!#REF!="Muy Alta",'Mapa final'!#REF!="Leve"),CONCATENATE("R8C",'Mapa final'!#REF!),"")</f>
        <v>#REF!</v>
      </c>
      <c r="L13" s="57" t="e">
        <f>IF(AND('Mapa final'!#REF!="Muy Alta",'Mapa final'!#REF!="Leve"),CONCATENATE("R8C",'Mapa final'!#REF!),"")</f>
        <v>#REF!</v>
      </c>
      <c r="M13" s="57" t="e">
        <f>IF(AND('Mapa final'!#REF!="Muy Alta",'Mapa final'!#REF!="Leve"),CONCATENATE("R8C",'Mapa final'!#REF!),"")</f>
        <v>#REF!</v>
      </c>
      <c r="N13" s="57" t="e">
        <f>IF(AND('Mapa final'!#REF!="Muy Alta",'Mapa final'!#REF!="Leve"),CONCATENATE("R8C",'Mapa final'!#REF!),"")</f>
        <v>#REF!</v>
      </c>
      <c r="O13" s="58" t="e">
        <f>IF(AND('Mapa final'!#REF!="Muy Alta",'Mapa final'!#REF!="Leve"),CONCATENATE("R8C",'Mapa final'!#REF!),"")</f>
        <v>#REF!</v>
      </c>
      <c r="P13" s="56" t="e">
        <f>IF(AND('Mapa final'!#REF!="Muy Alta",'Mapa final'!#REF!="Menor"),CONCATENATE("R8C",'Mapa final'!#REF!),"")</f>
        <v>#REF!</v>
      </c>
      <c r="Q13" s="57" t="e">
        <f>IF(AND('Mapa final'!#REF!="Muy Alta",'Mapa final'!#REF!="Menor"),CONCATENATE("R8C",'Mapa final'!#REF!),"")</f>
        <v>#REF!</v>
      </c>
      <c r="R13" s="57" t="e">
        <f>IF(AND('Mapa final'!#REF!="Muy Alta",'Mapa final'!#REF!="Menor"),CONCATENATE("R8C",'Mapa final'!#REF!),"")</f>
        <v>#REF!</v>
      </c>
      <c r="S13" s="57" t="e">
        <f>IF(AND('Mapa final'!#REF!="Muy Alta",'Mapa final'!#REF!="Menor"),CONCATENATE("R8C",'Mapa final'!#REF!),"")</f>
        <v>#REF!</v>
      </c>
      <c r="T13" s="57" t="e">
        <f>IF(AND('Mapa final'!#REF!="Muy Alta",'Mapa final'!#REF!="Menor"),CONCATENATE("R8C",'Mapa final'!#REF!),"")</f>
        <v>#REF!</v>
      </c>
      <c r="U13" s="58" t="e">
        <f>IF(AND('Mapa final'!#REF!="Muy Alta",'Mapa final'!#REF!="Menor"),CONCATENATE("R8C",'Mapa final'!#REF!),"")</f>
        <v>#REF!</v>
      </c>
      <c r="V13" s="56" t="e">
        <f>IF(AND('Mapa final'!#REF!="Muy Alta",'Mapa final'!#REF!="Moderado"),CONCATENATE("R8C",'Mapa final'!#REF!),"")</f>
        <v>#REF!</v>
      </c>
      <c r="W13" s="57" t="e">
        <f>IF(AND('Mapa final'!#REF!="Muy Alta",'Mapa final'!#REF!="Moderado"),CONCATENATE("R8C",'Mapa final'!#REF!),"")</f>
        <v>#REF!</v>
      </c>
      <c r="X13" s="57" t="e">
        <f>IF(AND('Mapa final'!#REF!="Muy Alta",'Mapa final'!#REF!="Moderado"),CONCATENATE("R8C",'Mapa final'!#REF!),"")</f>
        <v>#REF!</v>
      </c>
      <c r="Y13" s="57" t="e">
        <f>IF(AND('Mapa final'!#REF!="Muy Alta",'Mapa final'!#REF!="Moderado"),CONCATENATE("R8C",'Mapa final'!#REF!),"")</f>
        <v>#REF!</v>
      </c>
      <c r="Z13" s="57" t="e">
        <f>IF(AND('Mapa final'!#REF!="Muy Alta",'Mapa final'!#REF!="Moderado"),CONCATENATE("R8C",'Mapa final'!#REF!),"")</f>
        <v>#REF!</v>
      </c>
      <c r="AA13" s="58" t="e">
        <f>IF(AND('Mapa final'!#REF!="Muy Alta",'Mapa final'!#REF!="Moderado"),CONCATENATE("R8C",'Mapa final'!#REF!),"")</f>
        <v>#REF!</v>
      </c>
      <c r="AB13" s="56" t="e">
        <f>IF(AND('Mapa final'!#REF!="Muy Alta",'Mapa final'!#REF!="Mayor"),CONCATENATE("R8C",'Mapa final'!#REF!),"")</f>
        <v>#REF!</v>
      </c>
      <c r="AC13" s="57" t="e">
        <f>IF(AND('Mapa final'!#REF!="Muy Alta",'Mapa final'!#REF!="Mayor"),CONCATENATE("R8C",'Mapa final'!#REF!),"")</f>
        <v>#REF!</v>
      </c>
      <c r="AD13" s="57" t="e">
        <f>IF(AND('Mapa final'!#REF!="Muy Alta",'Mapa final'!#REF!="Mayor"),CONCATENATE("R8C",'Mapa final'!#REF!),"")</f>
        <v>#REF!</v>
      </c>
      <c r="AE13" s="57" t="e">
        <f>IF(AND('Mapa final'!#REF!="Muy Alta",'Mapa final'!#REF!="Mayor"),CONCATENATE("R8C",'Mapa final'!#REF!),"")</f>
        <v>#REF!</v>
      </c>
      <c r="AF13" s="57" t="e">
        <f>IF(AND('Mapa final'!#REF!="Muy Alta",'Mapa final'!#REF!="Mayor"),CONCATENATE("R8C",'Mapa final'!#REF!),"")</f>
        <v>#REF!</v>
      </c>
      <c r="AG13" s="58" t="e">
        <f>IF(AND('Mapa final'!#REF!="Muy Alta",'Mapa final'!#REF!="Mayor"),CONCATENATE("R8C",'Mapa final'!#REF!),"")</f>
        <v>#REF!</v>
      </c>
      <c r="AH13" s="84" t="e">
        <f>IF(AND('Mapa final'!#REF!="Muy Alta",'Mapa final'!#REF!="Catastrófico"),CONCATENATE("R8C",'Mapa final'!#REF!),"")</f>
        <v>#REF!</v>
      </c>
      <c r="AI13" s="85" t="e">
        <f>IF(AND('Mapa final'!#REF!="Muy Alta",'Mapa final'!#REF!="Catastrófico"),CONCATENATE("R8C",'Mapa final'!#REF!),"")</f>
        <v>#REF!</v>
      </c>
      <c r="AJ13" s="85" t="e">
        <f>IF(AND('Mapa final'!#REF!="Muy Alta",'Mapa final'!#REF!="Catastrófico"),CONCATENATE("R8C",'Mapa final'!#REF!),"")</f>
        <v>#REF!</v>
      </c>
      <c r="AK13" s="85" t="e">
        <f>IF(AND('Mapa final'!#REF!="Muy Alta",'Mapa final'!#REF!="Catastrófico"),CONCATENATE("R8C",'Mapa final'!#REF!),"")</f>
        <v>#REF!</v>
      </c>
      <c r="AL13" s="85" t="e">
        <f>IF(AND('Mapa final'!#REF!="Muy Alta",'Mapa final'!#REF!="Catastrófico"),CONCATENATE("R8C",'Mapa final'!#REF!),"")</f>
        <v>#REF!</v>
      </c>
      <c r="AM13" s="86" t="e">
        <f>IF(AND('Mapa final'!#REF!="Muy Alta",'Mapa final'!#REF!="Catastrófico"),CONCATENATE("R8C",'Mapa final'!#REF!),"")</f>
        <v>#REF!</v>
      </c>
      <c r="AN13" s="39"/>
      <c r="AO13" s="634"/>
      <c r="AP13" s="635"/>
      <c r="AQ13" s="635"/>
      <c r="AR13" s="635"/>
      <c r="AS13" s="635"/>
      <c r="AT13" s="636"/>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row>
    <row r="14" spans="1:91" ht="15" customHeight="1">
      <c r="A14" s="39"/>
      <c r="B14" s="573"/>
      <c r="C14" s="573"/>
      <c r="D14" s="574"/>
      <c r="E14" s="614"/>
      <c r="F14" s="615"/>
      <c r="G14" s="615"/>
      <c r="H14" s="615"/>
      <c r="I14" s="616"/>
      <c r="J14" s="56" t="e">
        <f>IF(AND('Mapa final'!#REF!="Muy Alta",'Mapa final'!#REF!="Leve"),CONCATENATE("R9C",'Mapa final'!#REF!),"")</f>
        <v>#REF!</v>
      </c>
      <c r="K14" s="57" t="e">
        <f>IF(AND('Mapa final'!#REF!="Muy Alta",'Mapa final'!#REF!="Leve"),CONCATENATE("R9C",'Mapa final'!#REF!),"")</f>
        <v>#REF!</v>
      </c>
      <c r="L14" s="57" t="e">
        <f>IF(AND('Mapa final'!#REF!="Muy Alta",'Mapa final'!#REF!="Leve"),CONCATENATE("R9C",'Mapa final'!#REF!),"")</f>
        <v>#REF!</v>
      </c>
      <c r="M14" s="57" t="e">
        <f>IF(AND('Mapa final'!#REF!="Muy Alta",'Mapa final'!#REF!="Leve"),CONCATENATE("R9C",'Mapa final'!#REF!),"")</f>
        <v>#REF!</v>
      </c>
      <c r="N14" s="57" t="e">
        <f>IF(AND('Mapa final'!#REF!="Muy Alta",'Mapa final'!#REF!="Leve"),CONCATENATE("R9C",'Mapa final'!#REF!),"")</f>
        <v>#REF!</v>
      </c>
      <c r="O14" s="58" t="e">
        <f>IF(AND('Mapa final'!#REF!="Muy Alta",'Mapa final'!#REF!="Leve"),CONCATENATE("R9C",'Mapa final'!#REF!),"")</f>
        <v>#REF!</v>
      </c>
      <c r="P14" s="56" t="e">
        <f>IF(AND('Mapa final'!#REF!="Muy Alta",'Mapa final'!#REF!="Menor"),CONCATENATE("R9C",'Mapa final'!#REF!),"")</f>
        <v>#REF!</v>
      </c>
      <c r="Q14" s="57" t="e">
        <f>IF(AND('Mapa final'!#REF!="Muy Alta",'Mapa final'!#REF!="Menor"),CONCATENATE("R9C",'Mapa final'!#REF!),"")</f>
        <v>#REF!</v>
      </c>
      <c r="R14" s="57" t="e">
        <f>IF(AND('Mapa final'!#REF!="Muy Alta",'Mapa final'!#REF!="Menor"),CONCATENATE("R9C",'Mapa final'!#REF!),"")</f>
        <v>#REF!</v>
      </c>
      <c r="S14" s="57" t="e">
        <f>IF(AND('Mapa final'!#REF!="Muy Alta",'Mapa final'!#REF!="Menor"),CONCATENATE("R9C",'Mapa final'!#REF!),"")</f>
        <v>#REF!</v>
      </c>
      <c r="T14" s="57" t="e">
        <f>IF(AND('Mapa final'!#REF!="Muy Alta",'Mapa final'!#REF!="Menor"),CONCATENATE("R9C",'Mapa final'!#REF!),"")</f>
        <v>#REF!</v>
      </c>
      <c r="U14" s="58" t="e">
        <f>IF(AND('Mapa final'!#REF!="Muy Alta",'Mapa final'!#REF!="Menor"),CONCATENATE("R9C",'Mapa final'!#REF!),"")</f>
        <v>#REF!</v>
      </c>
      <c r="V14" s="56" t="e">
        <f>IF(AND('Mapa final'!#REF!="Muy Alta",'Mapa final'!#REF!="Moderado"),CONCATENATE("R9C",'Mapa final'!#REF!),"")</f>
        <v>#REF!</v>
      </c>
      <c r="W14" s="57" t="e">
        <f>IF(AND('Mapa final'!#REF!="Muy Alta",'Mapa final'!#REF!="Moderado"),CONCATENATE("R9C",'Mapa final'!#REF!),"")</f>
        <v>#REF!</v>
      </c>
      <c r="X14" s="57" t="e">
        <f>IF(AND('Mapa final'!#REF!="Muy Alta",'Mapa final'!#REF!="Moderado"),CONCATENATE("R9C",'Mapa final'!#REF!),"")</f>
        <v>#REF!</v>
      </c>
      <c r="Y14" s="57" t="e">
        <f>IF(AND('Mapa final'!#REF!="Muy Alta",'Mapa final'!#REF!="Moderado"),CONCATENATE("R9C",'Mapa final'!#REF!),"")</f>
        <v>#REF!</v>
      </c>
      <c r="Z14" s="57" t="e">
        <f>IF(AND('Mapa final'!#REF!="Muy Alta",'Mapa final'!#REF!="Moderado"),CONCATENATE("R9C",'Mapa final'!#REF!),"")</f>
        <v>#REF!</v>
      </c>
      <c r="AA14" s="58" t="e">
        <f>IF(AND('Mapa final'!#REF!="Muy Alta",'Mapa final'!#REF!="Moderado"),CONCATENATE("R9C",'Mapa final'!#REF!),"")</f>
        <v>#REF!</v>
      </c>
      <c r="AB14" s="56" t="e">
        <f>IF(AND('Mapa final'!#REF!="Muy Alta",'Mapa final'!#REF!="Mayor"),CONCATENATE("R9C",'Mapa final'!#REF!),"")</f>
        <v>#REF!</v>
      </c>
      <c r="AC14" s="57" t="e">
        <f>IF(AND('Mapa final'!#REF!="Muy Alta",'Mapa final'!#REF!="Mayor"),CONCATENATE("R9C",'Mapa final'!#REF!),"")</f>
        <v>#REF!</v>
      </c>
      <c r="AD14" s="57" t="e">
        <f>IF(AND('Mapa final'!#REF!="Muy Alta",'Mapa final'!#REF!="Mayor"),CONCATENATE("R9C",'Mapa final'!#REF!),"")</f>
        <v>#REF!</v>
      </c>
      <c r="AE14" s="57" t="e">
        <f>IF(AND('Mapa final'!#REF!="Muy Alta",'Mapa final'!#REF!="Mayor"),CONCATENATE("R9C",'Mapa final'!#REF!),"")</f>
        <v>#REF!</v>
      </c>
      <c r="AF14" s="57" t="e">
        <f>IF(AND('Mapa final'!#REF!="Muy Alta",'Mapa final'!#REF!="Mayor"),CONCATENATE("R9C",'Mapa final'!#REF!),"")</f>
        <v>#REF!</v>
      </c>
      <c r="AG14" s="58" t="e">
        <f>IF(AND('Mapa final'!#REF!="Muy Alta",'Mapa final'!#REF!="Mayor"),CONCATENATE("R9C",'Mapa final'!#REF!),"")</f>
        <v>#REF!</v>
      </c>
      <c r="AH14" s="84" t="e">
        <f>IF(AND('Mapa final'!#REF!="Muy Alta",'Mapa final'!#REF!="Catastrófico"),CONCATENATE("R9C",'Mapa final'!#REF!),"")</f>
        <v>#REF!</v>
      </c>
      <c r="AI14" s="85" t="e">
        <f>IF(AND('Mapa final'!#REF!="Muy Alta",'Mapa final'!#REF!="Catastrófico"),CONCATENATE("R9C",'Mapa final'!#REF!),"")</f>
        <v>#REF!</v>
      </c>
      <c r="AJ14" s="85" t="e">
        <f>IF(AND('Mapa final'!#REF!="Muy Alta",'Mapa final'!#REF!="Catastrófico"),CONCATENATE("R9C",'Mapa final'!#REF!),"")</f>
        <v>#REF!</v>
      </c>
      <c r="AK14" s="85" t="e">
        <f>IF(AND('Mapa final'!#REF!="Muy Alta",'Mapa final'!#REF!="Catastrófico"),CONCATENATE("R9C",'Mapa final'!#REF!),"")</f>
        <v>#REF!</v>
      </c>
      <c r="AL14" s="85" t="e">
        <f>IF(AND('Mapa final'!#REF!="Muy Alta",'Mapa final'!#REF!="Catastrófico"),CONCATENATE("R9C",'Mapa final'!#REF!),"")</f>
        <v>#REF!</v>
      </c>
      <c r="AM14" s="86" t="e">
        <f>IF(AND('Mapa final'!#REF!="Muy Alta",'Mapa final'!#REF!="Catastrófico"),CONCATENATE("R9C",'Mapa final'!#REF!),"")</f>
        <v>#REF!</v>
      </c>
      <c r="AN14" s="39"/>
      <c r="AO14" s="634"/>
      <c r="AP14" s="635"/>
      <c r="AQ14" s="635"/>
      <c r="AR14" s="635"/>
      <c r="AS14" s="635"/>
      <c r="AT14" s="636"/>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row>
    <row r="15" spans="1:91" ht="15.75" customHeight="1">
      <c r="A15" s="39"/>
      <c r="B15" s="573"/>
      <c r="C15" s="573"/>
      <c r="D15" s="574"/>
      <c r="E15" s="617"/>
      <c r="F15" s="618"/>
      <c r="G15" s="618"/>
      <c r="H15" s="618"/>
      <c r="I15" s="619"/>
      <c r="J15" s="59" t="e">
        <f>IF(AND('Mapa final'!#REF!="Muy Alta",'Mapa final'!#REF!="Leve"),CONCATENATE("R10C",'Mapa final'!#REF!),"")</f>
        <v>#REF!</v>
      </c>
      <c r="K15" s="60" t="e">
        <f>IF(AND('Mapa final'!#REF!="Muy Alta",'Mapa final'!#REF!="Leve"),CONCATENATE("R10C",'Mapa final'!#REF!),"")</f>
        <v>#REF!</v>
      </c>
      <c r="L15" s="60" t="e">
        <f>IF(AND('Mapa final'!#REF!="Muy Alta",'Mapa final'!#REF!="Leve"),CONCATENATE("R10C",'Mapa final'!#REF!),"")</f>
        <v>#REF!</v>
      </c>
      <c r="M15" s="60" t="e">
        <f>IF(AND('Mapa final'!#REF!="Muy Alta",'Mapa final'!#REF!="Leve"),CONCATENATE("R10C",'Mapa final'!#REF!),"")</f>
        <v>#REF!</v>
      </c>
      <c r="N15" s="60" t="e">
        <f>IF(AND('Mapa final'!#REF!="Muy Alta",'Mapa final'!#REF!="Leve"),CONCATENATE("R10C",'Mapa final'!#REF!),"")</f>
        <v>#REF!</v>
      </c>
      <c r="O15" s="61" t="e">
        <f>IF(AND('Mapa final'!#REF!="Muy Alta",'Mapa final'!#REF!="Leve"),CONCATENATE("R10C",'Mapa final'!#REF!),"")</f>
        <v>#REF!</v>
      </c>
      <c r="P15" s="56" t="e">
        <f>IF(AND('Mapa final'!#REF!="Muy Alta",'Mapa final'!#REF!="Menor"),CONCATENATE("R10C",'Mapa final'!#REF!),"")</f>
        <v>#REF!</v>
      </c>
      <c r="Q15" s="57" t="e">
        <f>IF(AND('Mapa final'!#REF!="Muy Alta",'Mapa final'!#REF!="Menor"),CONCATENATE("R10C",'Mapa final'!#REF!),"")</f>
        <v>#REF!</v>
      </c>
      <c r="R15" s="57" t="e">
        <f>IF(AND('Mapa final'!#REF!="Muy Alta",'Mapa final'!#REF!="Menor"),CONCATENATE("R10C",'Mapa final'!#REF!),"")</f>
        <v>#REF!</v>
      </c>
      <c r="S15" s="57" t="e">
        <f>IF(AND('Mapa final'!#REF!="Muy Alta",'Mapa final'!#REF!="Menor"),CONCATENATE("R10C",'Mapa final'!#REF!),"")</f>
        <v>#REF!</v>
      </c>
      <c r="T15" s="57" t="e">
        <f>IF(AND('Mapa final'!#REF!="Muy Alta",'Mapa final'!#REF!="Menor"),CONCATENATE("R10C",'Mapa final'!#REF!),"")</f>
        <v>#REF!</v>
      </c>
      <c r="U15" s="58" t="e">
        <f>IF(AND('Mapa final'!#REF!="Muy Alta",'Mapa final'!#REF!="Menor"),CONCATENATE("R10C",'Mapa final'!#REF!),"")</f>
        <v>#REF!</v>
      </c>
      <c r="V15" s="59" t="e">
        <f>IF(AND('Mapa final'!#REF!="Muy Alta",'Mapa final'!#REF!="Moderado"),CONCATENATE("R10C",'Mapa final'!#REF!),"")</f>
        <v>#REF!</v>
      </c>
      <c r="W15" s="60" t="e">
        <f>IF(AND('Mapa final'!#REF!="Muy Alta",'Mapa final'!#REF!="Moderado"),CONCATENATE("R10C",'Mapa final'!#REF!),"")</f>
        <v>#REF!</v>
      </c>
      <c r="X15" s="60" t="e">
        <f>IF(AND('Mapa final'!#REF!="Muy Alta",'Mapa final'!#REF!="Moderado"),CONCATENATE("R10C",'Mapa final'!#REF!),"")</f>
        <v>#REF!</v>
      </c>
      <c r="Y15" s="60" t="e">
        <f>IF(AND('Mapa final'!#REF!="Muy Alta",'Mapa final'!#REF!="Moderado"),CONCATENATE("R10C",'Mapa final'!#REF!),"")</f>
        <v>#REF!</v>
      </c>
      <c r="Z15" s="60" t="e">
        <f>IF(AND('Mapa final'!#REF!="Muy Alta",'Mapa final'!#REF!="Moderado"),CONCATENATE("R10C",'Mapa final'!#REF!),"")</f>
        <v>#REF!</v>
      </c>
      <c r="AA15" s="61" t="e">
        <f>IF(AND('Mapa final'!#REF!="Muy Alta",'Mapa final'!#REF!="Moderado"),CONCATENATE("R10C",'Mapa final'!#REF!),"")</f>
        <v>#REF!</v>
      </c>
      <c r="AB15" s="56" t="e">
        <f>IF(AND('Mapa final'!#REF!="Muy Alta",'Mapa final'!#REF!="Mayor"),CONCATENATE("R10C",'Mapa final'!#REF!),"")</f>
        <v>#REF!</v>
      </c>
      <c r="AC15" s="57" t="e">
        <f>IF(AND('Mapa final'!#REF!="Muy Alta",'Mapa final'!#REF!="Mayor"),CONCATENATE("R10C",'Mapa final'!#REF!),"")</f>
        <v>#REF!</v>
      </c>
      <c r="AD15" s="57" t="e">
        <f>IF(AND('Mapa final'!#REF!="Muy Alta",'Mapa final'!#REF!="Mayor"),CONCATENATE("R10C",'Mapa final'!#REF!),"")</f>
        <v>#REF!</v>
      </c>
      <c r="AE15" s="57" t="e">
        <f>IF(AND('Mapa final'!#REF!="Muy Alta",'Mapa final'!#REF!="Mayor"),CONCATENATE("R10C",'Mapa final'!#REF!),"")</f>
        <v>#REF!</v>
      </c>
      <c r="AF15" s="57" t="e">
        <f>IF(AND('Mapa final'!#REF!="Muy Alta",'Mapa final'!#REF!="Mayor"),CONCATENATE("R10C",'Mapa final'!#REF!),"")</f>
        <v>#REF!</v>
      </c>
      <c r="AG15" s="58" t="e">
        <f>IF(AND('Mapa final'!#REF!="Muy Alta",'Mapa final'!#REF!="Mayor"),CONCATENATE("R10C",'Mapa final'!#REF!),"")</f>
        <v>#REF!</v>
      </c>
      <c r="AH15" s="87" t="e">
        <f>IF(AND('Mapa final'!#REF!="Muy Alta",'Mapa final'!#REF!="Catastrófico"),CONCATENATE("R10C",'Mapa final'!#REF!),"")</f>
        <v>#REF!</v>
      </c>
      <c r="AI15" s="88" t="e">
        <f>IF(AND('Mapa final'!#REF!="Muy Alta",'Mapa final'!#REF!="Catastrófico"),CONCATENATE("R10C",'Mapa final'!#REF!),"")</f>
        <v>#REF!</v>
      </c>
      <c r="AJ15" s="88" t="e">
        <f>IF(AND('Mapa final'!#REF!="Muy Alta",'Mapa final'!#REF!="Catastrófico"),CONCATENATE("R10C",'Mapa final'!#REF!),"")</f>
        <v>#REF!</v>
      </c>
      <c r="AK15" s="88" t="e">
        <f>IF(AND('Mapa final'!#REF!="Muy Alta",'Mapa final'!#REF!="Catastrófico"),CONCATENATE("R10C",'Mapa final'!#REF!),"")</f>
        <v>#REF!</v>
      </c>
      <c r="AL15" s="88" t="e">
        <f>IF(AND('Mapa final'!#REF!="Muy Alta",'Mapa final'!#REF!="Catastrófico"),CONCATENATE("R10C",'Mapa final'!#REF!),"")</f>
        <v>#REF!</v>
      </c>
      <c r="AM15" s="89" t="e">
        <f>IF(AND('Mapa final'!#REF!="Muy Alta",'Mapa final'!#REF!="Catastrófico"),CONCATENATE("R10C",'Mapa final'!#REF!),"")</f>
        <v>#REF!</v>
      </c>
      <c r="AN15" s="39"/>
      <c r="AO15" s="637"/>
      <c r="AP15" s="638"/>
      <c r="AQ15" s="638"/>
      <c r="AR15" s="638"/>
      <c r="AS15" s="638"/>
      <c r="AT15" s="6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row>
    <row r="16" spans="1:91" ht="15" customHeight="1">
      <c r="A16" s="39"/>
      <c r="B16" s="573"/>
      <c r="C16" s="573"/>
      <c r="D16" s="574"/>
      <c r="E16" s="611" t="s">
        <v>285</v>
      </c>
      <c r="F16" s="612"/>
      <c r="G16" s="612"/>
      <c r="H16" s="612"/>
      <c r="I16" s="612"/>
      <c r="J16" s="62" t="str">
        <f>IF(AND('Mapa final'!$AB$10="Alta",'Mapa final'!$AD$10="Leve"),CONCATENATE("R1C",'Mapa final'!$R$10),"")</f>
        <v/>
      </c>
      <c r="K16" s="63" t="str">
        <f>IF(AND('Mapa final'!$AB$11="Alta",'Mapa final'!$AD$11="Leve"),CONCATENATE("R1C",'Mapa final'!$R$11),"")</f>
        <v/>
      </c>
      <c r="L16" s="63" t="str">
        <f>IF(AND('Mapa final'!$AB$12="Alta",'Mapa final'!$AD$12="Leve"),CONCATENATE("R1C",'Mapa final'!$R$12),"")</f>
        <v/>
      </c>
      <c r="M16" s="63" t="str">
        <f>IF(AND('Mapa final'!$AB$13="Alta",'Mapa final'!$AD$13="Leve"),CONCATENATE("R1C",'Mapa final'!$R$13),"")</f>
        <v/>
      </c>
      <c r="N16" s="63" t="str">
        <f>IF(AND('Mapa final'!$AB$14="Alta",'Mapa final'!$AD$14="Leve"),CONCATENATE("R1C",'Mapa final'!$R$14),"")</f>
        <v/>
      </c>
      <c r="O16" s="64" t="str">
        <f>IF(AND('Mapa final'!$AB$15="Alta",'Mapa final'!$AD$15="Leve"),CONCATENATE("R1C",'Mapa final'!$R$15),"")</f>
        <v/>
      </c>
      <c r="P16" s="62" t="str">
        <f>IF(AND('Mapa final'!$AB$10="Alta",'Mapa final'!$AD$10="Menor"),CONCATENATE("R1C",'Mapa final'!$R$10),"")</f>
        <v/>
      </c>
      <c r="Q16" s="63" t="str">
        <f>IF(AND('Mapa final'!$AB$11="Alta",'Mapa final'!$AD$11="Menor"),CONCATENATE("R1C",'Mapa final'!$R$11),"")</f>
        <v/>
      </c>
      <c r="R16" s="63" t="str">
        <f>IF(AND('Mapa final'!$AB$12="Alta",'Mapa final'!$AD$12="Menor"),CONCATENATE("R1C",'Mapa final'!$R$12),"")</f>
        <v/>
      </c>
      <c r="S16" s="63" t="str">
        <f>IF(AND('Mapa final'!$AB$13="Alta",'Mapa final'!$AD$13="Menor"),CONCATENATE("R1C",'Mapa final'!$R$13),"")</f>
        <v/>
      </c>
      <c r="T16" s="63" t="str">
        <f>IF(AND('Mapa final'!$AB$14="Alta",'Mapa final'!$AD$14="Menor"),CONCATENATE("R1C",'Mapa final'!$R$14),"")</f>
        <v/>
      </c>
      <c r="U16" s="64" t="str">
        <f>IF(AND('Mapa final'!$AB$15="Alta",'Mapa final'!$AD$15="Menor"),CONCATENATE("R1C",'Mapa final'!$R$15),"")</f>
        <v/>
      </c>
      <c r="V16" s="53" t="str">
        <f>IF(AND('Mapa final'!$AB$10="Alta",'Mapa final'!$AD$10="Moderado"),CONCATENATE("R1C",'Mapa final'!$R$10),"")</f>
        <v/>
      </c>
      <c r="W16" s="54" t="str">
        <f>IF(AND('Mapa final'!$AB$11="Alta",'Mapa final'!$AD$11="Moderado"),CONCATENATE("R1C",'Mapa final'!$R$11),"")</f>
        <v/>
      </c>
      <c r="X16" s="54" t="str">
        <f>IF(AND('Mapa final'!$AB$12="Alta",'Mapa final'!$AD$12="Moderado"),CONCATENATE("R1C",'Mapa final'!$R$12),"")</f>
        <v/>
      </c>
      <c r="Y16" s="54" t="str">
        <f>IF(AND('Mapa final'!$AB$13="Alta",'Mapa final'!$AD$13="Moderado"),CONCATENATE("R1C",'Mapa final'!$R$13),"")</f>
        <v/>
      </c>
      <c r="Z16" s="54" t="str">
        <f>IF(AND('Mapa final'!$AB$14="Alta",'Mapa final'!$AD$14="Moderado"),CONCATENATE("R1C",'Mapa final'!$R$14),"")</f>
        <v/>
      </c>
      <c r="AA16" s="55" t="str">
        <f>IF(AND('Mapa final'!$AB$15="Alta",'Mapa final'!$AD$15="Moderado"),CONCATENATE("R1C",'Mapa final'!$R$15),"")</f>
        <v/>
      </c>
      <c r="AB16" s="53" t="str">
        <f>IF(AND('Mapa final'!$AB$10="Alta",'Mapa final'!$AD$10="Mayor"),CONCATENATE("R1C",'Mapa final'!$R$10),"")</f>
        <v/>
      </c>
      <c r="AC16" s="54" t="str">
        <f>IF(AND('Mapa final'!$AB$11="Alta",'Mapa final'!$AD$11="Mayor"),CONCATENATE("R1C",'Mapa final'!$R$11),"")</f>
        <v/>
      </c>
      <c r="AD16" s="54" t="str">
        <f>IF(AND('Mapa final'!$AB$12="Alta",'Mapa final'!$AD$12="Mayor"),CONCATENATE("R1C",'Mapa final'!$R$12),"")</f>
        <v/>
      </c>
      <c r="AE16" s="54" t="str">
        <f>IF(AND('Mapa final'!$AB$13="Alta",'Mapa final'!$AD$13="Mayor"),CONCATENATE("R1C",'Mapa final'!$R$13),"")</f>
        <v/>
      </c>
      <c r="AF16" s="54" t="str">
        <f>IF(AND('Mapa final'!$AB$14="Alta",'Mapa final'!$AD$14="Mayor"),CONCATENATE("R1C",'Mapa final'!$R$14),"")</f>
        <v/>
      </c>
      <c r="AG16" s="55" t="str">
        <f>IF(AND('Mapa final'!$AB$15="Alta",'Mapa final'!$AD$15="Mayor"),CONCATENATE("R1C",'Mapa final'!$R$15),"")</f>
        <v/>
      </c>
      <c r="AH16" s="81" t="str">
        <f>IF(AND('Mapa final'!$AB$10="Alta",'Mapa final'!$AD$10="Catastrófico"),CONCATENATE("R1C",'Mapa final'!$R$10),"")</f>
        <v/>
      </c>
      <c r="AI16" s="82" t="str">
        <f>IF(AND('Mapa final'!$AB$11="Alta",'Mapa final'!$AD$11="Catastrófico"),CONCATENATE("R1C",'Mapa final'!$R$11),"")</f>
        <v/>
      </c>
      <c r="AJ16" s="82" t="str">
        <f>IF(AND('Mapa final'!$AB$12="Alta",'Mapa final'!$AD$12="Catastrófico"),CONCATENATE("R1C",'Mapa final'!$R$12),"")</f>
        <v/>
      </c>
      <c r="AK16" s="82" t="str">
        <f>IF(AND('Mapa final'!$AB$13="Alta",'Mapa final'!$AD$13="Catastrófico"),CONCATENATE("R1C",'Mapa final'!$R$13),"")</f>
        <v/>
      </c>
      <c r="AL16" s="82" t="str">
        <f>IF(AND('Mapa final'!$AB$14="Alta",'Mapa final'!$AD$14="Catastrófico"),CONCATENATE("R1C",'Mapa final'!$R$14),"")</f>
        <v/>
      </c>
      <c r="AM16" s="83" t="str">
        <f>IF(AND('Mapa final'!$AB$15="Alta",'Mapa final'!$AD$15="Catastrófico"),CONCATENATE("R1C",'Mapa final'!$R$15),"")</f>
        <v/>
      </c>
      <c r="AN16" s="39"/>
      <c r="AO16" s="621" t="s">
        <v>286</v>
      </c>
      <c r="AP16" s="622"/>
      <c r="AQ16" s="622"/>
      <c r="AR16" s="622"/>
      <c r="AS16" s="622"/>
      <c r="AT16" s="623"/>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row>
    <row r="17" spans="1:76" ht="15" customHeight="1">
      <c r="A17" s="39"/>
      <c r="B17" s="573"/>
      <c r="C17" s="573"/>
      <c r="D17" s="574"/>
      <c r="E17" s="630"/>
      <c r="F17" s="615"/>
      <c r="G17" s="615"/>
      <c r="H17" s="615"/>
      <c r="I17" s="615"/>
      <c r="J17" s="65" t="str">
        <f>IF(AND('Mapa final'!$AB$16="Alta",'Mapa final'!$AD$16="Leve"),CONCATENATE("R2C",'Mapa final'!$R$16),"")</f>
        <v/>
      </c>
      <c r="K17" s="66" t="str">
        <f>IF(AND('Mapa final'!$AB$17="Alta",'Mapa final'!$AD$17="Leve"),CONCATENATE("R2C",'Mapa final'!$R$17),"")</f>
        <v/>
      </c>
      <c r="L17" s="66" t="str">
        <f>IF(AND('Mapa final'!$AB$18="Alta",'Mapa final'!$AD$18="Leve"),CONCATENATE("R2C",'Mapa final'!$R$18),"")</f>
        <v/>
      </c>
      <c r="M17" s="66" t="str">
        <f>IF(AND('Mapa final'!$AB$19="Alta",'Mapa final'!$AD$19="Leve"),CONCATENATE("R2C",'Mapa final'!$R$19),"")</f>
        <v/>
      </c>
      <c r="N17" s="66" t="str">
        <f>IF(AND('Mapa final'!$AB$20="Alta",'Mapa final'!$AD$20="Leve"),CONCATENATE("R2C",'Mapa final'!$R$20),"")</f>
        <v/>
      </c>
      <c r="O17" s="67" t="str">
        <f>IF(AND('Mapa final'!$AB$21="Alta",'Mapa final'!$AD$21="Leve"),CONCATENATE("R2C",'Mapa final'!$R$21),"")</f>
        <v/>
      </c>
      <c r="P17" s="65" t="str">
        <f>IF(AND('Mapa final'!$AB$16="Alta",'Mapa final'!$AD$16="Menor"),CONCATENATE("R2C",'Mapa final'!$R$16),"")</f>
        <v/>
      </c>
      <c r="Q17" s="66" t="str">
        <f>IF(AND('Mapa final'!$AB$17="Alta",'Mapa final'!$AD$17="Menor"),CONCATENATE("R2C",'Mapa final'!$R$17),"")</f>
        <v/>
      </c>
      <c r="R17" s="66" t="str">
        <f>IF(AND('Mapa final'!$AB$18="Alta",'Mapa final'!$AD$18="Menor"),CONCATENATE("R2C",'Mapa final'!$R$18),"")</f>
        <v/>
      </c>
      <c r="S17" s="66" t="str">
        <f>IF(AND('Mapa final'!$AB$19="Alta",'Mapa final'!$AD$19="Menor"),CONCATENATE("R2C",'Mapa final'!$R$19),"")</f>
        <v/>
      </c>
      <c r="T17" s="66" t="str">
        <f>IF(AND('Mapa final'!$AB$20="Alta",'Mapa final'!$AD$20="Menor"),CONCATENATE("R2C",'Mapa final'!$R$20),"")</f>
        <v/>
      </c>
      <c r="U17" s="67" t="str">
        <f>IF(AND('Mapa final'!$AB$21="Alta",'Mapa final'!$AD$21="Menor"),CONCATENATE("R2C",'Mapa final'!$R$21),"")</f>
        <v/>
      </c>
      <c r="V17" s="56" t="str">
        <f>IF(AND('Mapa final'!$AB$16="Alta",'Mapa final'!$AD$16="Moderado"),CONCATENATE("R2C",'Mapa final'!$R$16),"")</f>
        <v/>
      </c>
      <c r="W17" s="57" t="str">
        <f>IF(AND('Mapa final'!$AB$17="Alta",'Mapa final'!$AD$17="Moderado"),CONCATENATE("R2C",'Mapa final'!$R$17),"")</f>
        <v/>
      </c>
      <c r="X17" s="57" t="str">
        <f>IF(AND('Mapa final'!$AB$18="Alta",'Mapa final'!$AD$18="Moderado"),CONCATENATE("R2C",'Mapa final'!$R$18),"")</f>
        <v/>
      </c>
      <c r="Y17" s="57" t="str">
        <f>IF(AND('Mapa final'!$AB$19="Alta",'Mapa final'!$AD$19="Moderado"),CONCATENATE("R2C",'Mapa final'!$R$19),"")</f>
        <v/>
      </c>
      <c r="Z17" s="57" t="str">
        <f>IF(AND('Mapa final'!$AB$20="Alta",'Mapa final'!$AD$20="Moderado"),CONCATENATE("R2C",'Mapa final'!$R$20),"")</f>
        <v/>
      </c>
      <c r="AA17" s="58" t="str">
        <f>IF(AND('Mapa final'!$AB$21="Alta",'Mapa final'!$AD$21="Moderado"),CONCATENATE("R2C",'Mapa final'!$R$21),"")</f>
        <v/>
      </c>
      <c r="AB17" s="56" t="str">
        <f>IF(AND('Mapa final'!$AB$16="Alta",'Mapa final'!$AD$16="Mayor"),CONCATENATE("R2C",'Mapa final'!$R$16),"")</f>
        <v/>
      </c>
      <c r="AC17" s="57" t="str">
        <f>IF(AND('Mapa final'!$AB$17="Alta",'Mapa final'!$AD$17="Mayor"),CONCATENATE("R2C",'Mapa final'!$R$17),"")</f>
        <v/>
      </c>
      <c r="AD17" s="57" t="str">
        <f>IF(AND('Mapa final'!$AB$18="Alta",'Mapa final'!$AD$18="Mayor"),CONCATENATE("R2C",'Mapa final'!$R$18),"")</f>
        <v/>
      </c>
      <c r="AE17" s="57" t="str">
        <f>IF(AND('Mapa final'!$AB$19="Alta",'Mapa final'!$AD$19="Mayor"),CONCATENATE("R2C",'Mapa final'!$R$19),"")</f>
        <v/>
      </c>
      <c r="AF17" s="57" t="str">
        <f>IF(AND('Mapa final'!$AB$20="Alta",'Mapa final'!$AD$20="Mayor"),CONCATENATE("R2C",'Mapa final'!$R$20),"")</f>
        <v/>
      </c>
      <c r="AG17" s="58" t="str">
        <f>IF(AND('Mapa final'!$AB$21="Alta",'Mapa final'!$AD$21="Mayor"),CONCATENATE("R2C",'Mapa final'!$R$21),"")</f>
        <v/>
      </c>
      <c r="AH17" s="84" t="str">
        <f>IF(AND('Mapa final'!$AB$16="Alta",'Mapa final'!$AD$16="Catastrófico"),CONCATENATE("R2C",'Mapa final'!$R$16),"")</f>
        <v/>
      </c>
      <c r="AI17" s="85" t="str">
        <f>IF(AND('Mapa final'!$AB$17="Alta",'Mapa final'!$AD$17="Catastrófico"),CONCATENATE("R2C",'Mapa final'!$R$17),"")</f>
        <v/>
      </c>
      <c r="AJ17" s="85" t="str">
        <f>IF(AND('Mapa final'!$AB$18="Alta",'Mapa final'!$AD$18="Catastrófico"),CONCATENATE("R2C",'Mapa final'!$R$18),"")</f>
        <v/>
      </c>
      <c r="AK17" s="85" t="str">
        <f>IF(AND('Mapa final'!$AB$19="Alta",'Mapa final'!$AD$19="Catastrófico"),CONCATENATE("R2C",'Mapa final'!$R$19),"")</f>
        <v/>
      </c>
      <c r="AL17" s="85" t="str">
        <f>IF(AND('Mapa final'!$AB$20="Alta",'Mapa final'!$AD$20="Catastrófico"),CONCATENATE("R2C",'Mapa final'!$R$20),"")</f>
        <v/>
      </c>
      <c r="AM17" s="86" t="str">
        <f>IF(AND('Mapa final'!$AB$21="Alta",'Mapa final'!$AD$21="Catastrófico"),CONCATENATE("R2C",'Mapa final'!$R$21),"")</f>
        <v/>
      </c>
      <c r="AN17" s="39"/>
      <c r="AO17" s="624"/>
      <c r="AP17" s="625"/>
      <c r="AQ17" s="625"/>
      <c r="AR17" s="625"/>
      <c r="AS17" s="625"/>
      <c r="AT17" s="626"/>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row>
    <row r="18" spans="1:76" ht="15" customHeight="1">
      <c r="A18" s="39"/>
      <c r="B18" s="573"/>
      <c r="C18" s="573"/>
      <c r="D18" s="574"/>
      <c r="E18" s="614"/>
      <c r="F18" s="615"/>
      <c r="G18" s="615"/>
      <c r="H18" s="615"/>
      <c r="I18" s="615"/>
      <c r="J18" s="65" t="e">
        <f>IF(AND('Mapa final'!#REF!="Alta",'Mapa final'!#REF!="Leve"),CONCATENATE("R3C",'Mapa final'!#REF!),"")</f>
        <v>#REF!</v>
      </c>
      <c r="K18" s="66" t="e">
        <f>IF(AND('Mapa final'!#REF!="Alta",'Mapa final'!#REF!="Leve"),CONCATENATE("R3C",'Mapa final'!#REF!),"")</f>
        <v>#REF!</v>
      </c>
      <c r="L18" s="66" t="e">
        <f>IF(AND('Mapa final'!#REF!="Alta",'Mapa final'!#REF!="Leve"),CONCATENATE("R3C",'Mapa final'!#REF!),"")</f>
        <v>#REF!</v>
      </c>
      <c r="M18" s="66" t="e">
        <f>IF(AND('Mapa final'!#REF!="Alta",'Mapa final'!#REF!="Leve"),CONCATENATE("R3C",'Mapa final'!#REF!),"")</f>
        <v>#REF!</v>
      </c>
      <c r="N18" s="66" t="e">
        <f>IF(AND('Mapa final'!#REF!="Alta",'Mapa final'!#REF!="Leve"),CONCATENATE("R3C",'Mapa final'!#REF!),"")</f>
        <v>#REF!</v>
      </c>
      <c r="O18" s="67" t="e">
        <f>IF(AND('Mapa final'!#REF!="Alta",'Mapa final'!#REF!="Leve"),CONCATENATE("R3C",'Mapa final'!#REF!),"")</f>
        <v>#REF!</v>
      </c>
      <c r="P18" s="65" t="e">
        <f>IF(AND('Mapa final'!#REF!="Alta",'Mapa final'!#REF!="Menor"),CONCATENATE("R3C",'Mapa final'!#REF!),"")</f>
        <v>#REF!</v>
      </c>
      <c r="Q18" s="66" t="e">
        <f>IF(AND('Mapa final'!#REF!="Alta",'Mapa final'!#REF!="Menor"),CONCATENATE("R3C",'Mapa final'!#REF!),"")</f>
        <v>#REF!</v>
      </c>
      <c r="R18" s="66" t="e">
        <f>IF(AND('Mapa final'!#REF!="Alta",'Mapa final'!#REF!="Menor"),CONCATENATE("R3C",'Mapa final'!#REF!),"")</f>
        <v>#REF!</v>
      </c>
      <c r="S18" s="66" t="e">
        <f>IF(AND('Mapa final'!#REF!="Alta",'Mapa final'!#REF!="Menor"),CONCATENATE("R3C",'Mapa final'!#REF!),"")</f>
        <v>#REF!</v>
      </c>
      <c r="T18" s="66" t="e">
        <f>IF(AND('Mapa final'!#REF!="Alta",'Mapa final'!#REF!="Menor"),CONCATENATE("R3C",'Mapa final'!#REF!),"")</f>
        <v>#REF!</v>
      </c>
      <c r="U18" s="67" t="e">
        <f>IF(AND('Mapa final'!#REF!="Alta",'Mapa final'!#REF!="Menor"),CONCATENATE("R3C",'Mapa final'!#REF!),"")</f>
        <v>#REF!</v>
      </c>
      <c r="V18" s="56" t="e">
        <f>IF(AND('Mapa final'!#REF!="Alta",'Mapa final'!#REF!="Moderado"),CONCATENATE("R3C",'Mapa final'!#REF!),"")</f>
        <v>#REF!</v>
      </c>
      <c r="W18" s="57" t="e">
        <f>IF(AND('Mapa final'!#REF!="Alta",'Mapa final'!#REF!="Moderado"),CONCATENATE("R3C",'Mapa final'!#REF!),"")</f>
        <v>#REF!</v>
      </c>
      <c r="X18" s="57" t="e">
        <f>IF(AND('Mapa final'!#REF!="Alta",'Mapa final'!#REF!="Moderado"),CONCATENATE("R3C",'Mapa final'!#REF!),"")</f>
        <v>#REF!</v>
      </c>
      <c r="Y18" s="57" t="e">
        <f>IF(AND('Mapa final'!#REF!="Alta",'Mapa final'!#REF!="Moderado"),CONCATENATE("R3C",'Mapa final'!#REF!),"")</f>
        <v>#REF!</v>
      </c>
      <c r="Z18" s="57" t="e">
        <f>IF(AND('Mapa final'!#REF!="Alta",'Mapa final'!#REF!="Moderado"),CONCATENATE("R3C",'Mapa final'!#REF!),"")</f>
        <v>#REF!</v>
      </c>
      <c r="AA18" s="58" t="e">
        <f>IF(AND('Mapa final'!#REF!="Alta",'Mapa final'!#REF!="Moderado"),CONCATENATE("R3C",'Mapa final'!#REF!),"")</f>
        <v>#REF!</v>
      </c>
      <c r="AB18" s="56" t="e">
        <f>IF(AND('Mapa final'!#REF!="Alta",'Mapa final'!#REF!="Mayor"),CONCATENATE("R3C",'Mapa final'!#REF!),"")</f>
        <v>#REF!</v>
      </c>
      <c r="AC18" s="57" t="e">
        <f>IF(AND('Mapa final'!#REF!="Alta",'Mapa final'!#REF!="Mayor"),CONCATENATE("R3C",'Mapa final'!#REF!),"")</f>
        <v>#REF!</v>
      </c>
      <c r="AD18" s="57" t="e">
        <f>IF(AND('Mapa final'!#REF!="Alta",'Mapa final'!#REF!="Mayor"),CONCATENATE("R3C",'Mapa final'!#REF!),"")</f>
        <v>#REF!</v>
      </c>
      <c r="AE18" s="57" t="e">
        <f>IF(AND('Mapa final'!#REF!="Alta",'Mapa final'!#REF!="Mayor"),CONCATENATE("R3C",'Mapa final'!#REF!),"")</f>
        <v>#REF!</v>
      </c>
      <c r="AF18" s="57" t="e">
        <f>IF(AND('Mapa final'!#REF!="Alta",'Mapa final'!#REF!="Mayor"),CONCATENATE("R3C",'Mapa final'!#REF!),"")</f>
        <v>#REF!</v>
      </c>
      <c r="AG18" s="58" t="e">
        <f>IF(AND('Mapa final'!#REF!="Alta",'Mapa final'!#REF!="Mayor"),CONCATENATE("R3C",'Mapa final'!#REF!),"")</f>
        <v>#REF!</v>
      </c>
      <c r="AH18" s="84" t="e">
        <f>IF(AND('Mapa final'!#REF!="Alta",'Mapa final'!#REF!="Catastrófico"),CONCATENATE("R3C",'Mapa final'!#REF!),"")</f>
        <v>#REF!</v>
      </c>
      <c r="AI18" s="85" t="e">
        <f>IF(AND('Mapa final'!#REF!="Alta",'Mapa final'!#REF!="Catastrófico"),CONCATENATE("R3C",'Mapa final'!#REF!),"")</f>
        <v>#REF!</v>
      </c>
      <c r="AJ18" s="85" t="e">
        <f>IF(AND('Mapa final'!#REF!="Alta",'Mapa final'!#REF!="Catastrófico"),CONCATENATE("R3C",'Mapa final'!#REF!),"")</f>
        <v>#REF!</v>
      </c>
      <c r="AK18" s="85" t="e">
        <f>IF(AND('Mapa final'!#REF!="Alta",'Mapa final'!#REF!="Catastrófico"),CONCATENATE("R3C",'Mapa final'!#REF!),"")</f>
        <v>#REF!</v>
      </c>
      <c r="AL18" s="85" t="e">
        <f>IF(AND('Mapa final'!#REF!="Alta",'Mapa final'!#REF!="Catastrófico"),CONCATENATE("R3C",'Mapa final'!#REF!),"")</f>
        <v>#REF!</v>
      </c>
      <c r="AM18" s="86" t="e">
        <f>IF(AND('Mapa final'!#REF!="Alta",'Mapa final'!#REF!="Catastrófico"),CONCATENATE("R3C",'Mapa final'!#REF!),"")</f>
        <v>#REF!</v>
      </c>
      <c r="AN18" s="39"/>
      <c r="AO18" s="624"/>
      <c r="AP18" s="625"/>
      <c r="AQ18" s="625"/>
      <c r="AR18" s="625"/>
      <c r="AS18" s="625"/>
      <c r="AT18" s="626"/>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row>
    <row r="19" spans="1:76" ht="15" customHeight="1">
      <c r="A19" s="39"/>
      <c r="B19" s="573"/>
      <c r="C19" s="573"/>
      <c r="D19" s="574"/>
      <c r="E19" s="614"/>
      <c r="F19" s="615"/>
      <c r="G19" s="615"/>
      <c r="H19" s="615"/>
      <c r="I19" s="615"/>
      <c r="J19" s="65" t="e">
        <f>IF(AND('Mapa final'!#REF!="Alta",'Mapa final'!#REF!="Leve"),CONCATENATE("R4C",'Mapa final'!#REF!),"")</f>
        <v>#REF!</v>
      </c>
      <c r="K19" s="66" t="e">
        <f>IF(AND('Mapa final'!#REF!="Alta",'Mapa final'!#REF!="Leve"),CONCATENATE("R4C",'Mapa final'!#REF!),"")</f>
        <v>#REF!</v>
      </c>
      <c r="L19" s="66" t="e">
        <f>IF(AND('Mapa final'!#REF!="Alta",'Mapa final'!#REF!="Leve"),CONCATENATE("R4C",'Mapa final'!#REF!),"")</f>
        <v>#REF!</v>
      </c>
      <c r="M19" s="66" t="e">
        <f>IF(AND('Mapa final'!#REF!="Alta",'Mapa final'!#REF!="Leve"),CONCATENATE("R4C",'Mapa final'!#REF!),"")</f>
        <v>#REF!</v>
      </c>
      <c r="N19" s="66" t="e">
        <f>IF(AND('Mapa final'!#REF!="Alta",'Mapa final'!#REF!="Leve"),CONCATENATE("R4C",'Mapa final'!#REF!),"")</f>
        <v>#REF!</v>
      </c>
      <c r="O19" s="67" t="e">
        <f>IF(AND('Mapa final'!#REF!="Alta",'Mapa final'!#REF!="Leve"),CONCATENATE("R4C",'Mapa final'!#REF!),"")</f>
        <v>#REF!</v>
      </c>
      <c r="P19" s="65" t="e">
        <f>IF(AND('Mapa final'!#REF!="Alta",'Mapa final'!#REF!="Menor"),CONCATENATE("R4C",'Mapa final'!#REF!),"")</f>
        <v>#REF!</v>
      </c>
      <c r="Q19" s="66" t="e">
        <f>IF(AND('Mapa final'!#REF!="Alta",'Mapa final'!#REF!="Menor"),CONCATENATE("R4C",'Mapa final'!#REF!),"")</f>
        <v>#REF!</v>
      </c>
      <c r="R19" s="66" t="e">
        <f>IF(AND('Mapa final'!#REF!="Alta",'Mapa final'!#REF!="Menor"),CONCATENATE("R4C",'Mapa final'!#REF!),"")</f>
        <v>#REF!</v>
      </c>
      <c r="S19" s="66" t="e">
        <f>IF(AND('Mapa final'!#REF!="Alta",'Mapa final'!#REF!="Menor"),CONCATENATE("R4C",'Mapa final'!#REF!),"")</f>
        <v>#REF!</v>
      </c>
      <c r="T19" s="66" t="e">
        <f>IF(AND('Mapa final'!#REF!="Alta",'Mapa final'!#REF!="Menor"),CONCATENATE("R4C",'Mapa final'!#REF!),"")</f>
        <v>#REF!</v>
      </c>
      <c r="U19" s="67" t="e">
        <f>IF(AND('Mapa final'!#REF!="Alta",'Mapa final'!#REF!="Menor"),CONCATENATE("R4C",'Mapa final'!#REF!),"")</f>
        <v>#REF!</v>
      </c>
      <c r="V19" s="56" t="e">
        <f>IF(AND('Mapa final'!#REF!="Alta",'Mapa final'!#REF!="Moderado"),CONCATENATE("R4C",'Mapa final'!#REF!),"")</f>
        <v>#REF!</v>
      </c>
      <c r="W19" s="57" t="e">
        <f>IF(AND('Mapa final'!#REF!="Alta",'Mapa final'!#REF!="Moderado"),CONCATENATE("R4C",'Mapa final'!#REF!),"")</f>
        <v>#REF!</v>
      </c>
      <c r="X19" s="57" t="e">
        <f>IF(AND('Mapa final'!#REF!="Alta",'Mapa final'!#REF!="Moderado"),CONCATENATE("R4C",'Mapa final'!#REF!),"")</f>
        <v>#REF!</v>
      </c>
      <c r="Y19" s="57" t="e">
        <f>IF(AND('Mapa final'!#REF!="Alta",'Mapa final'!#REF!="Moderado"),CONCATENATE("R4C",'Mapa final'!#REF!),"")</f>
        <v>#REF!</v>
      </c>
      <c r="Z19" s="57" t="e">
        <f>IF(AND('Mapa final'!#REF!="Alta",'Mapa final'!#REF!="Moderado"),CONCATENATE("R4C",'Mapa final'!#REF!),"")</f>
        <v>#REF!</v>
      </c>
      <c r="AA19" s="58" t="e">
        <f>IF(AND('Mapa final'!#REF!="Alta",'Mapa final'!#REF!="Moderado"),CONCATENATE("R4C",'Mapa final'!#REF!),"")</f>
        <v>#REF!</v>
      </c>
      <c r="AB19" s="56" t="e">
        <f>IF(AND('Mapa final'!#REF!="Alta",'Mapa final'!#REF!="Mayor"),CONCATENATE("R4C",'Mapa final'!#REF!),"")</f>
        <v>#REF!</v>
      </c>
      <c r="AC19" s="57" t="e">
        <f>IF(AND('Mapa final'!#REF!="Alta",'Mapa final'!#REF!="Mayor"),CONCATENATE("R4C",'Mapa final'!#REF!),"")</f>
        <v>#REF!</v>
      </c>
      <c r="AD19" s="57" t="e">
        <f>IF(AND('Mapa final'!#REF!="Alta",'Mapa final'!#REF!="Mayor"),CONCATENATE("R4C",'Mapa final'!#REF!),"")</f>
        <v>#REF!</v>
      </c>
      <c r="AE19" s="57" t="e">
        <f>IF(AND('Mapa final'!#REF!="Alta",'Mapa final'!#REF!="Mayor"),CONCATENATE("R4C",'Mapa final'!#REF!),"")</f>
        <v>#REF!</v>
      </c>
      <c r="AF19" s="57" t="e">
        <f>IF(AND('Mapa final'!#REF!="Alta",'Mapa final'!#REF!="Mayor"),CONCATENATE("R4C",'Mapa final'!#REF!),"")</f>
        <v>#REF!</v>
      </c>
      <c r="AG19" s="58" t="e">
        <f>IF(AND('Mapa final'!#REF!="Alta",'Mapa final'!#REF!="Mayor"),CONCATENATE("R4C",'Mapa final'!#REF!),"")</f>
        <v>#REF!</v>
      </c>
      <c r="AH19" s="84" t="e">
        <f>IF(AND('Mapa final'!#REF!="Alta",'Mapa final'!#REF!="Catastrófico"),CONCATENATE("R4C",'Mapa final'!#REF!),"")</f>
        <v>#REF!</v>
      </c>
      <c r="AI19" s="85" t="e">
        <f>IF(AND('Mapa final'!#REF!="Alta",'Mapa final'!#REF!="Catastrófico"),CONCATENATE("R4C",'Mapa final'!#REF!),"")</f>
        <v>#REF!</v>
      </c>
      <c r="AJ19" s="85" t="e">
        <f>IF(AND('Mapa final'!#REF!="Alta",'Mapa final'!#REF!="Catastrófico"),CONCATENATE("R4C",'Mapa final'!#REF!),"")</f>
        <v>#REF!</v>
      </c>
      <c r="AK19" s="85" t="e">
        <f>IF(AND('Mapa final'!#REF!="Alta",'Mapa final'!#REF!="Catastrófico"),CONCATENATE("R4C",'Mapa final'!#REF!),"")</f>
        <v>#REF!</v>
      </c>
      <c r="AL19" s="85" t="e">
        <f>IF(AND('Mapa final'!#REF!="Alta",'Mapa final'!#REF!="Catastrófico"),CONCATENATE("R4C",'Mapa final'!#REF!),"")</f>
        <v>#REF!</v>
      </c>
      <c r="AM19" s="86" t="e">
        <f>IF(AND('Mapa final'!#REF!="Alta",'Mapa final'!#REF!="Catastrófico"),CONCATENATE("R4C",'Mapa final'!#REF!),"")</f>
        <v>#REF!</v>
      </c>
      <c r="AN19" s="39"/>
      <c r="AO19" s="624"/>
      <c r="AP19" s="625"/>
      <c r="AQ19" s="625"/>
      <c r="AR19" s="625"/>
      <c r="AS19" s="625"/>
      <c r="AT19" s="626"/>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row>
    <row r="20" spans="1:76" ht="15" customHeight="1">
      <c r="A20" s="39"/>
      <c r="B20" s="573"/>
      <c r="C20" s="573"/>
      <c r="D20" s="574"/>
      <c r="E20" s="614"/>
      <c r="F20" s="615"/>
      <c r="G20" s="615"/>
      <c r="H20" s="615"/>
      <c r="I20" s="615"/>
      <c r="J20" s="65" t="e">
        <f>IF(AND('Mapa final'!#REF!="Alta",'Mapa final'!#REF!="Leve"),CONCATENATE("R5C",'Mapa final'!#REF!),"")</f>
        <v>#REF!</v>
      </c>
      <c r="K20" s="66" t="e">
        <f>IF(AND('Mapa final'!#REF!="Alta",'Mapa final'!#REF!="Leve"),CONCATENATE("R5C",'Mapa final'!#REF!),"")</f>
        <v>#REF!</v>
      </c>
      <c r="L20" s="66" t="e">
        <f>IF(AND('Mapa final'!#REF!="Alta",'Mapa final'!#REF!="Leve"),CONCATENATE("R5C",'Mapa final'!#REF!),"")</f>
        <v>#REF!</v>
      </c>
      <c r="M20" s="66" t="e">
        <f>IF(AND('Mapa final'!#REF!="Alta",'Mapa final'!#REF!="Leve"),CONCATENATE("R5C",'Mapa final'!#REF!),"")</f>
        <v>#REF!</v>
      </c>
      <c r="N20" s="66" t="e">
        <f>IF(AND('Mapa final'!#REF!="Alta",'Mapa final'!#REF!="Leve"),CONCATENATE("R5C",'Mapa final'!#REF!),"")</f>
        <v>#REF!</v>
      </c>
      <c r="O20" s="67" t="e">
        <f>IF(AND('Mapa final'!#REF!="Alta",'Mapa final'!#REF!="Leve"),CONCATENATE("R5C",'Mapa final'!#REF!),"")</f>
        <v>#REF!</v>
      </c>
      <c r="P20" s="65" t="e">
        <f>IF(AND('Mapa final'!#REF!="Alta",'Mapa final'!#REF!="Menor"),CONCATENATE("R5C",'Mapa final'!#REF!),"")</f>
        <v>#REF!</v>
      </c>
      <c r="Q20" s="66" t="e">
        <f>IF(AND('Mapa final'!#REF!="Alta",'Mapa final'!#REF!="Menor"),CONCATENATE("R5C",'Mapa final'!#REF!),"")</f>
        <v>#REF!</v>
      </c>
      <c r="R20" s="66" t="e">
        <f>IF(AND('Mapa final'!#REF!="Alta",'Mapa final'!#REF!="Menor"),CONCATENATE("R5C",'Mapa final'!#REF!),"")</f>
        <v>#REF!</v>
      </c>
      <c r="S20" s="66" t="e">
        <f>IF(AND('Mapa final'!#REF!="Alta",'Mapa final'!#REF!="Menor"),CONCATENATE("R5C",'Mapa final'!#REF!),"")</f>
        <v>#REF!</v>
      </c>
      <c r="T20" s="66" t="e">
        <f>IF(AND('Mapa final'!#REF!="Alta",'Mapa final'!#REF!="Menor"),CONCATENATE("R5C",'Mapa final'!#REF!),"")</f>
        <v>#REF!</v>
      </c>
      <c r="U20" s="67" t="e">
        <f>IF(AND('Mapa final'!#REF!="Alta",'Mapa final'!#REF!="Menor"),CONCATENATE("R5C",'Mapa final'!#REF!),"")</f>
        <v>#REF!</v>
      </c>
      <c r="V20" s="56" t="e">
        <f>IF(AND('Mapa final'!#REF!="Alta",'Mapa final'!#REF!="Moderado"),CONCATENATE("R5C",'Mapa final'!#REF!),"")</f>
        <v>#REF!</v>
      </c>
      <c r="W20" s="57" t="e">
        <f>IF(AND('Mapa final'!#REF!="Alta",'Mapa final'!#REF!="Moderado"),CONCATENATE("R5C",'Mapa final'!#REF!),"")</f>
        <v>#REF!</v>
      </c>
      <c r="X20" s="57" t="e">
        <f>IF(AND('Mapa final'!#REF!="Alta",'Mapa final'!#REF!="Moderado"),CONCATENATE("R5C",'Mapa final'!#REF!),"")</f>
        <v>#REF!</v>
      </c>
      <c r="Y20" s="57" t="e">
        <f>IF(AND('Mapa final'!#REF!="Alta",'Mapa final'!#REF!="Moderado"),CONCATENATE("R5C",'Mapa final'!#REF!),"")</f>
        <v>#REF!</v>
      </c>
      <c r="Z20" s="57" t="e">
        <f>IF(AND('Mapa final'!#REF!="Alta",'Mapa final'!#REF!="Moderado"),CONCATENATE("R5C",'Mapa final'!#REF!),"")</f>
        <v>#REF!</v>
      </c>
      <c r="AA20" s="58" t="e">
        <f>IF(AND('Mapa final'!#REF!="Alta",'Mapa final'!#REF!="Moderado"),CONCATENATE("R5C",'Mapa final'!#REF!),"")</f>
        <v>#REF!</v>
      </c>
      <c r="AB20" s="56" t="e">
        <f>IF(AND('Mapa final'!#REF!="Alta",'Mapa final'!#REF!="Mayor"),CONCATENATE("R5C",'Mapa final'!#REF!),"")</f>
        <v>#REF!</v>
      </c>
      <c r="AC20" s="57" t="e">
        <f>IF(AND('Mapa final'!#REF!="Alta",'Mapa final'!#REF!="Mayor"),CONCATENATE("R5C",'Mapa final'!#REF!),"")</f>
        <v>#REF!</v>
      </c>
      <c r="AD20" s="57" t="e">
        <f>IF(AND('Mapa final'!#REF!="Alta",'Mapa final'!#REF!="Mayor"),CONCATENATE("R5C",'Mapa final'!#REF!),"")</f>
        <v>#REF!</v>
      </c>
      <c r="AE20" s="57" t="e">
        <f>IF(AND('Mapa final'!#REF!="Alta",'Mapa final'!#REF!="Mayor"),CONCATENATE("R5C",'Mapa final'!#REF!),"")</f>
        <v>#REF!</v>
      </c>
      <c r="AF20" s="57" t="e">
        <f>IF(AND('Mapa final'!#REF!="Alta",'Mapa final'!#REF!="Mayor"),CONCATENATE("R5C",'Mapa final'!#REF!),"")</f>
        <v>#REF!</v>
      </c>
      <c r="AG20" s="58" t="e">
        <f>IF(AND('Mapa final'!#REF!="Alta",'Mapa final'!#REF!="Mayor"),CONCATENATE("R5C",'Mapa final'!#REF!),"")</f>
        <v>#REF!</v>
      </c>
      <c r="AH20" s="84" t="e">
        <f>IF(AND('Mapa final'!#REF!="Alta",'Mapa final'!#REF!="Catastrófico"),CONCATENATE("R5C",'Mapa final'!#REF!),"")</f>
        <v>#REF!</v>
      </c>
      <c r="AI20" s="85" t="e">
        <f>IF(AND('Mapa final'!#REF!="Alta",'Mapa final'!#REF!="Catastrófico"),CONCATENATE("R5C",'Mapa final'!#REF!),"")</f>
        <v>#REF!</v>
      </c>
      <c r="AJ20" s="85" t="e">
        <f>IF(AND('Mapa final'!#REF!="Alta",'Mapa final'!#REF!="Catastrófico"),CONCATENATE("R5C",'Mapa final'!#REF!),"")</f>
        <v>#REF!</v>
      </c>
      <c r="AK20" s="85" t="e">
        <f>IF(AND('Mapa final'!#REF!="Alta",'Mapa final'!#REF!="Catastrófico"),CONCATENATE("R5C",'Mapa final'!#REF!),"")</f>
        <v>#REF!</v>
      </c>
      <c r="AL20" s="85" t="e">
        <f>IF(AND('Mapa final'!#REF!="Alta",'Mapa final'!#REF!="Catastrófico"),CONCATENATE("R5C",'Mapa final'!#REF!),"")</f>
        <v>#REF!</v>
      </c>
      <c r="AM20" s="86" t="e">
        <f>IF(AND('Mapa final'!#REF!="Alta",'Mapa final'!#REF!="Catastrófico"),CONCATENATE("R5C",'Mapa final'!#REF!),"")</f>
        <v>#REF!</v>
      </c>
      <c r="AN20" s="39"/>
      <c r="AO20" s="624"/>
      <c r="AP20" s="625"/>
      <c r="AQ20" s="625"/>
      <c r="AR20" s="625"/>
      <c r="AS20" s="625"/>
      <c r="AT20" s="626"/>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row>
    <row r="21" spans="1:76" ht="15" customHeight="1">
      <c r="A21" s="39"/>
      <c r="B21" s="573"/>
      <c r="C21" s="573"/>
      <c r="D21" s="574"/>
      <c r="E21" s="614"/>
      <c r="F21" s="615"/>
      <c r="G21" s="615"/>
      <c r="H21" s="615"/>
      <c r="I21" s="615"/>
      <c r="J21" s="65" t="e">
        <f>IF(AND('Mapa final'!#REF!="Alta",'Mapa final'!#REF!="Leve"),CONCATENATE("R6C",'Mapa final'!#REF!),"")</f>
        <v>#REF!</v>
      </c>
      <c r="K21" s="66" t="e">
        <f>IF(AND('Mapa final'!#REF!="Alta",'Mapa final'!#REF!="Leve"),CONCATENATE("R6C",'Mapa final'!#REF!),"")</f>
        <v>#REF!</v>
      </c>
      <c r="L21" s="66" t="e">
        <f>IF(AND('Mapa final'!#REF!="Alta",'Mapa final'!#REF!="Leve"),CONCATENATE("R6C",'Mapa final'!#REF!),"")</f>
        <v>#REF!</v>
      </c>
      <c r="M21" s="66" t="e">
        <f>IF(AND('Mapa final'!#REF!="Alta",'Mapa final'!#REF!="Leve"),CONCATENATE("R6C",'Mapa final'!#REF!),"")</f>
        <v>#REF!</v>
      </c>
      <c r="N21" s="66" t="e">
        <f>IF(AND('Mapa final'!#REF!="Alta",'Mapa final'!#REF!="Leve"),CONCATENATE("R6C",'Mapa final'!#REF!),"")</f>
        <v>#REF!</v>
      </c>
      <c r="O21" s="67" t="e">
        <f>IF(AND('Mapa final'!#REF!="Alta",'Mapa final'!#REF!="Leve"),CONCATENATE("R6C",'Mapa final'!#REF!),"")</f>
        <v>#REF!</v>
      </c>
      <c r="P21" s="65" t="e">
        <f>IF(AND('Mapa final'!#REF!="Alta",'Mapa final'!#REF!="Menor"),CONCATENATE("R6C",'Mapa final'!#REF!),"")</f>
        <v>#REF!</v>
      </c>
      <c r="Q21" s="66" t="e">
        <f>IF(AND('Mapa final'!#REF!="Alta",'Mapa final'!#REF!="Menor"),CONCATENATE("R6C",'Mapa final'!#REF!),"")</f>
        <v>#REF!</v>
      </c>
      <c r="R21" s="66" t="e">
        <f>IF(AND('Mapa final'!#REF!="Alta",'Mapa final'!#REF!="Menor"),CONCATENATE("R6C",'Mapa final'!#REF!),"")</f>
        <v>#REF!</v>
      </c>
      <c r="S21" s="66" t="e">
        <f>IF(AND('Mapa final'!#REF!="Alta",'Mapa final'!#REF!="Menor"),CONCATENATE("R6C",'Mapa final'!#REF!),"")</f>
        <v>#REF!</v>
      </c>
      <c r="T21" s="66" t="e">
        <f>IF(AND('Mapa final'!#REF!="Alta",'Mapa final'!#REF!="Menor"),CONCATENATE("R6C",'Mapa final'!#REF!),"")</f>
        <v>#REF!</v>
      </c>
      <c r="U21" s="67" t="e">
        <f>IF(AND('Mapa final'!#REF!="Alta",'Mapa final'!#REF!="Menor"),CONCATENATE("R6C",'Mapa final'!#REF!),"")</f>
        <v>#REF!</v>
      </c>
      <c r="V21" s="56" t="e">
        <f>IF(AND('Mapa final'!#REF!="Alta",'Mapa final'!#REF!="Moderado"),CONCATENATE("R6C",'Mapa final'!#REF!),"")</f>
        <v>#REF!</v>
      </c>
      <c r="W21" s="57" t="e">
        <f>IF(AND('Mapa final'!#REF!="Alta",'Mapa final'!#REF!="Moderado"),CONCATENATE("R6C",'Mapa final'!#REF!),"")</f>
        <v>#REF!</v>
      </c>
      <c r="X21" s="57" t="e">
        <f>IF(AND('Mapa final'!#REF!="Alta",'Mapa final'!#REF!="Moderado"),CONCATENATE("R6C",'Mapa final'!#REF!),"")</f>
        <v>#REF!</v>
      </c>
      <c r="Y21" s="57" t="e">
        <f>IF(AND('Mapa final'!#REF!="Alta",'Mapa final'!#REF!="Moderado"),CONCATENATE("R6C",'Mapa final'!#REF!),"")</f>
        <v>#REF!</v>
      </c>
      <c r="Z21" s="57" t="e">
        <f>IF(AND('Mapa final'!#REF!="Alta",'Mapa final'!#REF!="Moderado"),CONCATENATE("R6C",'Mapa final'!#REF!),"")</f>
        <v>#REF!</v>
      </c>
      <c r="AA21" s="58" t="e">
        <f>IF(AND('Mapa final'!#REF!="Alta",'Mapa final'!#REF!="Moderado"),CONCATENATE("R6C",'Mapa final'!#REF!),"")</f>
        <v>#REF!</v>
      </c>
      <c r="AB21" s="56" t="e">
        <f>IF(AND('Mapa final'!#REF!="Alta",'Mapa final'!#REF!="Mayor"),CONCATENATE("R6C",'Mapa final'!#REF!),"")</f>
        <v>#REF!</v>
      </c>
      <c r="AC21" s="57" t="e">
        <f>IF(AND('Mapa final'!#REF!="Alta",'Mapa final'!#REF!="Mayor"),CONCATENATE("R6C",'Mapa final'!#REF!),"")</f>
        <v>#REF!</v>
      </c>
      <c r="AD21" s="57" t="e">
        <f>IF(AND('Mapa final'!#REF!="Alta",'Mapa final'!#REF!="Mayor"),CONCATENATE("R6C",'Mapa final'!#REF!),"")</f>
        <v>#REF!</v>
      </c>
      <c r="AE21" s="57" t="e">
        <f>IF(AND('Mapa final'!#REF!="Alta",'Mapa final'!#REF!="Mayor"),CONCATENATE("R6C",'Mapa final'!#REF!),"")</f>
        <v>#REF!</v>
      </c>
      <c r="AF21" s="57" t="e">
        <f>IF(AND('Mapa final'!#REF!="Alta",'Mapa final'!#REF!="Mayor"),CONCATENATE("R6C",'Mapa final'!#REF!),"")</f>
        <v>#REF!</v>
      </c>
      <c r="AG21" s="58" t="e">
        <f>IF(AND('Mapa final'!#REF!="Alta",'Mapa final'!#REF!="Mayor"),CONCATENATE("R6C",'Mapa final'!#REF!),"")</f>
        <v>#REF!</v>
      </c>
      <c r="AH21" s="84" t="e">
        <f>IF(AND('Mapa final'!#REF!="Alta",'Mapa final'!#REF!="Catastrófico"),CONCATENATE("R6C",'Mapa final'!#REF!),"")</f>
        <v>#REF!</v>
      </c>
      <c r="AI21" s="85" t="e">
        <f>IF(AND('Mapa final'!#REF!="Alta",'Mapa final'!#REF!="Catastrófico"),CONCATENATE("R6C",'Mapa final'!#REF!),"")</f>
        <v>#REF!</v>
      </c>
      <c r="AJ21" s="85" t="e">
        <f>IF(AND('Mapa final'!#REF!="Alta",'Mapa final'!#REF!="Catastrófico"),CONCATENATE("R6C",'Mapa final'!#REF!),"")</f>
        <v>#REF!</v>
      </c>
      <c r="AK21" s="85" t="e">
        <f>IF(AND('Mapa final'!#REF!="Alta",'Mapa final'!#REF!="Catastrófico"),CONCATENATE("R6C",'Mapa final'!#REF!),"")</f>
        <v>#REF!</v>
      </c>
      <c r="AL21" s="85" t="e">
        <f>IF(AND('Mapa final'!#REF!="Alta",'Mapa final'!#REF!="Catastrófico"),CONCATENATE("R6C",'Mapa final'!#REF!),"")</f>
        <v>#REF!</v>
      </c>
      <c r="AM21" s="86" t="e">
        <f>IF(AND('Mapa final'!#REF!="Alta",'Mapa final'!#REF!="Catastrófico"),CONCATENATE("R6C",'Mapa final'!#REF!),"")</f>
        <v>#REF!</v>
      </c>
      <c r="AN21" s="39"/>
      <c r="AO21" s="624"/>
      <c r="AP21" s="625"/>
      <c r="AQ21" s="625"/>
      <c r="AR21" s="625"/>
      <c r="AS21" s="625"/>
      <c r="AT21" s="626"/>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row>
    <row r="22" spans="1:76" ht="15" customHeight="1">
      <c r="A22" s="39"/>
      <c r="B22" s="573"/>
      <c r="C22" s="573"/>
      <c r="D22" s="574"/>
      <c r="E22" s="614"/>
      <c r="F22" s="615"/>
      <c r="G22" s="615"/>
      <c r="H22" s="615"/>
      <c r="I22" s="615"/>
      <c r="J22" s="65" t="e">
        <f>IF(AND('Mapa final'!#REF!="Alta",'Mapa final'!#REF!="Leve"),CONCATENATE("R7C",'Mapa final'!#REF!),"")</f>
        <v>#REF!</v>
      </c>
      <c r="K22" s="66" t="e">
        <f>IF(AND('Mapa final'!#REF!="Alta",'Mapa final'!#REF!="Leve"),CONCATENATE("R7C",'Mapa final'!#REF!),"")</f>
        <v>#REF!</v>
      </c>
      <c r="L22" s="66" t="e">
        <f>IF(AND('Mapa final'!#REF!="Alta",'Mapa final'!#REF!="Leve"),CONCATENATE("R7C",'Mapa final'!#REF!),"")</f>
        <v>#REF!</v>
      </c>
      <c r="M22" s="66" t="e">
        <f>IF(AND('Mapa final'!#REF!="Alta",'Mapa final'!#REF!="Leve"),CONCATENATE("R7C",'Mapa final'!#REF!),"")</f>
        <v>#REF!</v>
      </c>
      <c r="N22" s="66" t="e">
        <f>IF(AND('Mapa final'!#REF!="Alta",'Mapa final'!#REF!="Leve"),CONCATENATE("R7C",'Mapa final'!#REF!),"")</f>
        <v>#REF!</v>
      </c>
      <c r="O22" s="67" t="e">
        <f>IF(AND('Mapa final'!#REF!="Alta",'Mapa final'!#REF!="Leve"),CONCATENATE("R7C",'Mapa final'!#REF!),"")</f>
        <v>#REF!</v>
      </c>
      <c r="P22" s="65" t="e">
        <f>IF(AND('Mapa final'!#REF!="Alta",'Mapa final'!#REF!="Menor"),CONCATENATE("R7C",'Mapa final'!#REF!),"")</f>
        <v>#REF!</v>
      </c>
      <c r="Q22" s="66" t="e">
        <f>IF(AND('Mapa final'!#REF!="Alta",'Mapa final'!#REF!="Menor"),CONCATENATE("R7C",'Mapa final'!#REF!),"")</f>
        <v>#REF!</v>
      </c>
      <c r="R22" s="66" t="e">
        <f>IF(AND('Mapa final'!#REF!="Alta",'Mapa final'!#REF!="Menor"),CONCATENATE("R7C",'Mapa final'!#REF!),"")</f>
        <v>#REF!</v>
      </c>
      <c r="S22" s="66" t="e">
        <f>IF(AND('Mapa final'!#REF!="Alta",'Mapa final'!#REF!="Menor"),CONCATENATE("R7C",'Mapa final'!#REF!),"")</f>
        <v>#REF!</v>
      </c>
      <c r="T22" s="66" t="e">
        <f>IF(AND('Mapa final'!#REF!="Alta",'Mapa final'!#REF!="Menor"),CONCATENATE("R7C",'Mapa final'!#REF!),"")</f>
        <v>#REF!</v>
      </c>
      <c r="U22" s="67" t="e">
        <f>IF(AND('Mapa final'!#REF!="Alta",'Mapa final'!#REF!="Menor"),CONCATENATE("R7C",'Mapa final'!#REF!),"")</f>
        <v>#REF!</v>
      </c>
      <c r="V22" s="56" t="e">
        <f>IF(AND('Mapa final'!#REF!="Alta",'Mapa final'!#REF!="Moderado"),CONCATENATE("R7C",'Mapa final'!#REF!),"")</f>
        <v>#REF!</v>
      </c>
      <c r="W22" s="57" t="e">
        <f>IF(AND('Mapa final'!#REF!="Alta",'Mapa final'!#REF!="Moderado"),CONCATENATE("R7C",'Mapa final'!#REF!),"")</f>
        <v>#REF!</v>
      </c>
      <c r="X22" s="57" t="e">
        <f>IF(AND('Mapa final'!#REF!="Alta",'Mapa final'!#REF!="Moderado"),CONCATENATE("R7C",'Mapa final'!#REF!),"")</f>
        <v>#REF!</v>
      </c>
      <c r="Y22" s="57" t="e">
        <f>IF(AND('Mapa final'!#REF!="Alta",'Mapa final'!#REF!="Moderado"),CONCATENATE("R7C",'Mapa final'!#REF!),"")</f>
        <v>#REF!</v>
      </c>
      <c r="Z22" s="57" t="e">
        <f>IF(AND('Mapa final'!#REF!="Alta",'Mapa final'!#REF!="Moderado"),CONCATENATE("R7C",'Mapa final'!#REF!),"")</f>
        <v>#REF!</v>
      </c>
      <c r="AA22" s="58" t="e">
        <f>IF(AND('Mapa final'!#REF!="Alta",'Mapa final'!#REF!="Moderado"),CONCATENATE("R7C",'Mapa final'!#REF!),"")</f>
        <v>#REF!</v>
      </c>
      <c r="AB22" s="56" t="e">
        <f>IF(AND('Mapa final'!#REF!="Alta",'Mapa final'!#REF!="Mayor"),CONCATENATE("R7C",'Mapa final'!#REF!),"")</f>
        <v>#REF!</v>
      </c>
      <c r="AC22" s="57" t="e">
        <f>IF(AND('Mapa final'!#REF!="Alta",'Mapa final'!#REF!="Mayor"),CONCATENATE("R7C",'Mapa final'!#REF!),"")</f>
        <v>#REF!</v>
      </c>
      <c r="AD22" s="57" t="e">
        <f>IF(AND('Mapa final'!#REF!="Alta",'Mapa final'!#REF!="Mayor"),CONCATENATE("R7C",'Mapa final'!#REF!),"")</f>
        <v>#REF!</v>
      </c>
      <c r="AE22" s="57" t="e">
        <f>IF(AND('Mapa final'!#REF!="Alta",'Mapa final'!#REF!="Mayor"),CONCATENATE("R7C",'Mapa final'!#REF!),"")</f>
        <v>#REF!</v>
      </c>
      <c r="AF22" s="57" t="e">
        <f>IF(AND('Mapa final'!#REF!="Alta",'Mapa final'!#REF!="Mayor"),CONCATENATE("R7C",'Mapa final'!#REF!),"")</f>
        <v>#REF!</v>
      </c>
      <c r="AG22" s="58" t="e">
        <f>IF(AND('Mapa final'!#REF!="Alta",'Mapa final'!#REF!="Mayor"),CONCATENATE("R7C",'Mapa final'!#REF!),"")</f>
        <v>#REF!</v>
      </c>
      <c r="AH22" s="84" t="e">
        <f>IF(AND('Mapa final'!#REF!="Alta",'Mapa final'!#REF!="Catastrófico"),CONCATENATE("R7C",'Mapa final'!#REF!),"")</f>
        <v>#REF!</v>
      </c>
      <c r="AI22" s="85" t="e">
        <f>IF(AND('Mapa final'!#REF!="Alta",'Mapa final'!#REF!="Catastrófico"),CONCATENATE("R7C",'Mapa final'!#REF!),"")</f>
        <v>#REF!</v>
      </c>
      <c r="AJ22" s="85" t="e">
        <f>IF(AND('Mapa final'!#REF!="Alta",'Mapa final'!#REF!="Catastrófico"),CONCATENATE("R7C",'Mapa final'!#REF!),"")</f>
        <v>#REF!</v>
      </c>
      <c r="AK22" s="85" t="e">
        <f>IF(AND('Mapa final'!#REF!="Alta",'Mapa final'!#REF!="Catastrófico"),CONCATENATE("R7C",'Mapa final'!#REF!),"")</f>
        <v>#REF!</v>
      </c>
      <c r="AL22" s="85" t="e">
        <f>IF(AND('Mapa final'!#REF!="Alta",'Mapa final'!#REF!="Catastrófico"),CONCATENATE("R7C",'Mapa final'!#REF!),"")</f>
        <v>#REF!</v>
      </c>
      <c r="AM22" s="86" t="e">
        <f>IF(AND('Mapa final'!#REF!="Alta",'Mapa final'!#REF!="Catastrófico"),CONCATENATE("R7C",'Mapa final'!#REF!),"")</f>
        <v>#REF!</v>
      </c>
      <c r="AN22" s="39"/>
      <c r="AO22" s="624"/>
      <c r="AP22" s="625"/>
      <c r="AQ22" s="625"/>
      <c r="AR22" s="625"/>
      <c r="AS22" s="625"/>
      <c r="AT22" s="626"/>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row>
    <row r="23" spans="1:76" ht="15" customHeight="1">
      <c r="A23" s="39"/>
      <c r="B23" s="573"/>
      <c r="C23" s="573"/>
      <c r="D23" s="574"/>
      <c r="E23" s="614"/>
      <c r="F23" s="615"/>
      <c r="G23" s="615"/>
      <c r="H23" s="615"/>
      <c r="I23" s="615"/>
      <c r="J23" s="65" t="e">
        <f>IF(AND('Mapa final'!#REF!="Alta",'Mapa final'!#REF!="Leve"),CONCATENATE("R8C",'Mapa final'!#REF!),"")</f>
        <v>#REF!</v>
      </c>
      <c r="K23" s="66" t="e">
        <f>IF(AND('Mapa final'!#REF!="Alta",'Mapa final'!#REF!="Leve"),CONCATENATE("R8C",'Mapa final'!#REF!),"")</f>
        <v>#REF!</v>
      </c>
      <c r="L23" s="66" t="e">
        <f>IF(AND('Mapa final'!#REF!="Alta",'Mapa final'!#REF!="Leve"),CONCATENATE("R8C",'Mapa final'!#REF!),"")</f>
        <v>#REF!</v>
      </c>
      <c r="M23" s="66" t="e">
        <f>IF(AND('Mapa final'!#REF!="Alta",'Mapa final'!#REF!="Leve"),CONCATENATE("R8C",'Mapa final'!#REF!),"")</f>
        <v>#REF!</v>
      </c>
      <c r="N23" s="66" t="e">
        <f>IF(AND('Mapa final'!#REF!="Alta",'Mapa final'!#REF!="Leve"),CONCATENATE("R8C",'Mapa final'!#REF!),"")</f>
        <v>#REF!</v>
      </c>
      <c r="O23" s="67" t="e">
        <f>IF(AND('Mapa final'!#REF!="Alta",'Mapa final'!#REF!="Leve"),CONCATENATE("R8C",'Mapa final'!#REF!),"")</f>
        <v>#REF!</v>
      </c>
      <c r="P23" s="65" t="e">
        <f>IF(AND('Mapa final'!#REF!="Alta",'Mapa final'!#REF!="Menor"),CONCATENATE("R8C",'Mapa final'!#REF!),"")</f>
        <v>#REF!</v>
      </c>
      <c r="Q23" s="66" t="e">
        <f>IF(AND('Mapa final'!#REF!="Alta",'Mapa final'!#REF!="Menor"),CONCATENATE("R8C",'Mapa final'!#REF!),"")</f>
        <v>#REF!</v>
      </c>
      <c r="R23" s="66" t="e">
        <f>IF(AND('Mapa final'!#REF!="Alta",'Mapa final'!#REF!="Menor"),CONCATENATE("R8C",'Mapa final'!#REF!),"")</f>
        <v>#REF!</v>
      </c>
      <c r="S23" s="66" t="e">
        <f>IF(AND('Mapa final'!#REF!="Alta",'Mapa final'!#REF!="Menor"),CONCATENATE("R8C",'Mapa final'!#REF!),"")</f>
        <v>#REF!</v>
      </c>
      <c r="T23" s="66" t="e">
        <f>IF(AND('Mapa final'!#REF!="Alta",'Mapa final'!#REF!="Menor"),CONCATENATE("R8C",'Mapa final'!#REF!),"")</f>
        <v>#REF!</v>
      </c>
      <c r="U23" s="67" t="e">
        <f>IF(AND('Mapa final'!#REF!="Alta",'Mapa final'!#REF!="Menor"),CONCATENATE("R8C",'Mapa final'!#REF!),"")</f>
        <v>#REF!</v>
      </c>
      <c r="V23" s="56" t="e">
        <f>IF(AND('Mapa final'!#REF!="Alta",'Mapa final'!#REF!="Moderado"),CONCATENATE("R8C",'Mapa final'!#REF!),"")</f>
        <v>#REF!</v>
      </c>
      <c r="W23" s="57" t="e">
        <f>IF(AND('Mapa final'!#REF!="Alta",'Mapa final'!#REF!="Moderado"),CONCATENATE("R8C",'Mapa final'!#REF!),"")</f>
        <v>#REF!</v>
      </c>
      <c r="X23" s="57" t="e">
        <f>IF(AND('Mapa final'!#REF!="Alta",'Mapa final'!#REF!="Moderado"),CONCATENATE("R8C",'Mapa final'!#REF!),"")</f>
        <v>#REF!</v>
      </c>
      <c r="Y23" s="57" t="e">
        <f>IF(AND('Mapa final'!#REF!="Alta",'Mapa final'!#REF!="Moderado"),CONCATENATE("R8C",'Mapa final'!#REF!),"")</f>
        <v>#REF!</v>
      </c>
      <c r="Z23" s="57" t="e">
        <f>IF(AND('Mapa final'!#REF!="Alta",'Mapa final'!#REF!="Moderado"),CONCATENATE("R8C",'Mapa final'!#REF!),"")</f>
        <v>#REF!</v>
      </c>
      <c r="AA23" s="58" t="e">
        <f>IF(AND('Mapa final'!#REF!="Alta",'Mapa final'!#REF!="Moderado"),CONCATENATE("R8C",'Mapa final'!#REF!),"")</f>
        <v>#REF!</v>
      </c>
      <c r="AB23" s="56" t="e">
        <f>IF(AND('Mapa final'!#REF!="Alta",'Mapa final'!#REF!="Mayor"),CONCATENATE("R8C",'Mapa final'!#REF!),"")</f>
        <v>#REF!</v>
      </c>
      <c r="AC23" s="57" t="e">
        <f>IF(AND('Mapa final'!#REF!="Alta",'Mapa final'!#REF!="Mayor"),CONCATENATE("R8C",'Mapa final'!#REF!),"")</f>
        <v>#REF!</v>
      </c>
      <c r="AD23" s="57" t="e">
        <f>IF(AND('Mapa final'!#REF!="Alta",'Mapa final'!#REF!="Mayor"),CONCATENATE("R8C",'Mapa final'!#REF!),"")</f>
        <v>#REF!</v>
      </c>
      <c r="AE23" s="57" t="e">
        <f>IF(AND('Mapa final'!#REF!="Alta",'Mapa final'!#REF!="Mayor"),CONCATENATE("R8C",'Mapa final'!#REF!),"")</f>
        <v>#REF!</v>
      </c>
      <c r="AF23" s="57" t="e">
        <f>IF(AND('Mapa final'!#REF!="Alta",'Mapa final'!#REF!="Mayor"),CONCATENATE("R8C",'Mapa final'!#REF!),"")</f>
        <v>#REF!</v>
      </c>
      <c r="AG23" s="58" t="e">
        <f>IF(AND('Mapa final'!#REF!="Alta",'Mapa final'!#REF!="Mayor"),CONCATENATE("R8C",'Mapa final'!#REF!),"")</f>
        <v>#REF!</v>
      </c>
      <c r="AH23" s="84" t="e">
        <f>IF(AND('Mapa final'!#REF!="Alta",'Mapa final'!#REF!="Catastrófico"),CONCATENATE("R8C",'Mapa final'!#REF!),"")</f>
        <v>#REF!</v>
      </c>
      <c r="AI23" s="85" t="e">
        <f>IF(AND('Mapa final'!#REF!="Alta",'Mapa final'!#REF!="Catastrófico"),CONCATENATE("R8C",'Mapa final'!#REF!),"")</f>
        <v>#REF!</v>
      </c>
      <c r="AJ23" s="85" t="e">
        <f>IF(AND('Mapa final'!#REF!="Alta",'Mapa final'!#REF!="Catastrófico"),CONCATENATE("R8C",'Mapa final'!#REF!),"")</f>
        <v>#REF!</v>
      </c>
      <c r="AK23" s="85" t="e">
        <f>IF(AND('Mapa final'!#REF!="Alta",'Mapa final'!#REF!="Catastrófico"),CONCATENATE("R8C",'Mapa final'!#REF!),"")</f>
        <v>#REF!</v>
      </c>
      <c r="AL23" s="85" t="e">
        <f>IF(AND('Mapa final'!#REF!="Alta",'Mapa final'!#REF!="Catastrófico"),CONCATENATE("R8C",'Mapa final'!#REF!),"")</f>
        <v>#REF!</v>
      </c>
      <c r="AM23" s="86" t="e">
        <f>IF(AND('Mapa final'!#REF!="Alta",'Mapa final'!#REF!="Catastrófico"),CONCATENATE("R8C",'Mapa final'!#REF!),"")</f>
        <v>#REF!</v>
      </c>
      <c r="AN23" s="39"/>
      <c r="AO23" s="624"/>
      <c r="AP23" s="625"/>
      <c r="AQ23" s="625"/>
      <c r="AR23" s="625"/>
      <c r="AS23" s="625"/>
      <c r="AT23" s="626"/>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row>
    <row r="24" spans="1:76" ht="15" customHeight="1">
      <c r="A24" s="39"/>
      <c r="B24" s="573"/>
      <c r="C24" s="573"/>
      <c r="D24" s="574"/>
      <c r="E24" s="614"/>
      <c r="F24" s="615"/>
      <c r="G24" s="615"/>
      <c r="H24" s="615"/>
      <c r="I24" s="615"/>
      <c r="J24" s="65" t="e">
        <f>IF(AND('Mapa final'!#REF!="Alta",'Mapa final'!#REF!="Leve"),CONCATENATE("R9C",'Mapa final'!#REF!),"")</f>
        <v>#REF!</v>
      </c>
      <c r="K24" s="66" t="e">
        <f>IF(AND('Mapa final'!#REF!="Alta",'Mapa final'!#REF!="Leve"),CONCATENATE("R9C",'Mapa final'!#REF!),"")</f>
        <v>#REF!</v>
      </c>
      <c r="L24" s="66" t="e">
        <f>IF(AND('Mapa final'!#REF!="Alta",'Mapa final'!#REF!="Leve"),CONCATENATE("R9C",'Mapa final'!#REF!),"")</f>
        <v>#REF!</v>
      </c>
      <c r="M24" s="66" t="e">
        <f>IF(AND('Mapa final'!#REF!="Alta",'Mapa final'!#REF!="Leve"),CONCATENATE("R9C",'Mapa final'!#REF!),"")</f>
        <v>#REF!</v>
      </c>
      <c r="N24" s="66" t="e">
        <f>IF(AND('Mapa final'!#REF!="Alta",'Mapa final'!#REF!="Leve"),CONCATENATE("R9C",'Mapa final'!#REF!),"")</f>
        <v>#REF!</v>
      </c>
      <c r="O24" s="67" t="e">
        <f>IF(AND('Mapa final'!#REF!="Alta",'Mapa final'!#REF!="Leve"),CONCATENATE("R9C",'Mapa final'!#REF!),"")</f>
        <v>#REF!</v>
      </c>
      <c r="P24" s="65" t="e">
        <f>IF(AND('Mapa final'!#REF!="Alta",'Mapa final'!#REF!="Menor"),CONCATENATE("R9C",'Mapa final'!#REF!),"")</f>
        <v>#REF!</v>
      </c>
      <c r="Q24" s="66" t="e">
        <f>IF(AND('Mapa final'!#REF!="Alta",'Mapa final'!#REF!="Menor"),CONCATENATE("R9C",'Mapa final'!#REF!),"")</f>
        <v>#REF!</v>
      </c>
      <c r="R24" s="66" t="e">
        <f>IF(AND('Mapa final'!#REF!="Alta",'Mapa final'!#REF!="Menor"),CONCATENATE("R9C",'Mapa final'!#REF!),"")</f>
        <v>#REF!</v>
      </c>
      <c r="S24" s="66" t="e">
        <f>IF(AND('Mapa final'!#REF!="Alta",'Mapa final'!#REF!="Menor"),CONCATENATE("R9C",'Mapa final'!#REF!),"")</f>
        <v>#REF!</v>
      </c>
      <c r="T24" s="66" t="e">
        <f>IF(AND('Mapa final'!#REF!="Alta",'Mapa final'!#REF!="Menor"),CONCATENATE("R9C",'Mapa final'!#REF!),"")</f>
        <v>#REF!</v>
      </c>
      <c r="U24" s="67" t="e">
        <f>IF(AND('Mapa final'!#REF!="Alta",'Mapa final'!#REF!="Menor"),CONCATENATE("R9C",'Mapa final'!#REF!),"")</f>
        <v>#REF!</v>
      </c>
      <c r="V24" s="56" t="e">
        <f>IF(AND('Mapa final'!#REF!="Alta",'Mapa final'!#REF!="Moderado"),CONCATENATE("R9C",'Mapa final'!#REF!),"")</f>
        <v>#REF!</v>
      </c>
      <c r="W24" s="57" t="e">
        <f>IF(AND('Mapa final'!#REF!="Alta",'Mapa final'!#REF!="Moderado"),CONCATENATE("R9C",'Mapa final'!#REF!),"")</f>
        <v>#REF!</v>
      </c>
      <c r="X24" s="57" t="e">
        <f>IF(AND('Mapa final'!#REF!="Alta",'Mapa final'!#REF!="Moderado"),CONCATENATE("R9C",'Mapa final'!#REF!),"")</f>
        <v>#REF!</v>
      </c>
      <c r="Y24" s="57" t="e">
        <f>IF(AND('Mapa final'!#REF!="Alta",'Mapa final'!#REF!="Moderado"),CONCATENATE("R9C",'Mapa final'!#REF!),"")</f>
        <v>#REF!</v>
      </c>
      <c r="Z24" s="57" t="e">
        <f>IF(AND('Mapa final'!#REF!="Alta",'Mapa final'!#REF!="Moderado"),CONCATENATE("R9C",'Mapa final'!#REF!),"")</f>
        <v>#REF!</v>
      </c>
      <c r="AA24" s="58" t="e">
        <f>IF(AND('Mapa final'!#REF!="Alta",'Mapa final'!#REF!="Moderado"),CONCATENATE("R9C",'Mapa final'!#REF!),"")</f>
        <v>#REF!</v>
      </c>
      <c r="AB24" s="56" t="e">
        <f>IF(AND('Mapa final'!#REF!="Alta",'Mapa final'!#REF!="Mayor"),CONCATENATE("R9C",'Mapa final'!#REF!),"")</f>
        <v>#REF!</v>
      </c>
      <c r="AC24" s="57" t="e">
        <f>IF(AND('Mapa final'!#REF!="Alta",'Mapa final'!#REF!="Mayor"),CONCATENATE("R9C",'Mapa final'!#REF!),"")</f>
        <v>#REF!</v>
      </c>
      <c r="AD24" s="57" t="e">
        <f>IF(AND('Mapa final'!#REF!="Alta",'Mapa final'!#REF!="Mayor"),CONCATENATE("R9C",'Mapa final'!#REF!),"")</f>
        <v>#REF!</v>
      </c>
      <c r="AE24" s="57" t="e">
        <f>IF(AND('Mapa final'!#REF!="Alta",'Mapa final'!#REF!="Mayor"),CONCATENATE("R9C",'Mapa final'!#REF!),"")</f>
        <v>#REF!</v>
      </c>
      <c r="AF24" s="57" t="e">
        <f>IF(AND('Mapa final'!#REF!="Alta",'Mapa final'!#REF!="Mayor"),CONCATENATE("R9C",'Mapa final'!#REF!),"")</f>
        <v>#REF!</v>
      </c>
      <c r="AG24" s="58" t="e">
        <f>IF(AND('Mapa final'!#REF!="Alta",'Mapa final'!#REF!="Mayor"),CONCATENATE("R9C",'Mapa final'!#REF!),"")</f>
        <v>#REF!</v>
      </c>
      <c r="AH24" s="84" t="e">
        <f>IF(AND('Mapa final'!#REF!="Alta",'Mapa final'!#REF!="Catastrófico"),CONCATENATE("R9C",'Mapa final'!#REF!),"")</f>
        <v>#REF!</v>
      </c>
      <c r="AI24" s="85" t="e">
        <f>IF(AND('Mapa final'!#REF!="Alta",'Mapa final'!#REF!="Catastrófico"),CONCATENATE("R9C",'Mapa final'!#REF!),"")</f>
        <v>#REF!</v>
      </c>
      <c r="AJ24" s="85" t="e">
        <f>IF(AND('Mapa final'!#REF!="Alta",'Mapa final'!#REF!="Catastrófico"),CONCATENATE("R9C",'Mapa final'!#REF!),"")</f>
        <v>#REF!</v>
      </c>
      <c r="AK24" s="85" t="e">
        <f>IF(AND('Mapa final'!#REF!="Alta",'Mapa final'!#REF!="Catastrófico"),CONCATENATE("R9C",'Mapa final'!#REF!),"")</f>
        <v>#REF!</v>
      </c>
      <c r="AL24" s="85" t="e">
        <f>IF(AND('Mapa final'!#REF!="Alta",'Mapa final'!#REF!="Catastrófico"),CONCATENATE("R9C",'Mapa final'!#REF!),"")</f>
        <v>#REF!</v>
      </c>
      <c r="AM24" s="86" t="e">
        <f>IF(AND('Mapa final'!#REF!="Alta",'Mapa final'!#REF!="Catastrófico"),CONCATENATE("R9C",'Mapa final'!#REF!),"")</f>
        <v>#REF!</v>
      </c>
      <c r="AN24" s="39"/>
      <c r="AO24" s="624"/>
      <c r="AP24" s="625"/>
      <c r="AQ24" s="625"/>
      <c r="AR24" s="625"/>
      <c r="AS24" s="625"/>
      <c r="AT24" s="626"/>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row>
    <row r="25" spans="1:76" ht="15.75" customHeight="1">
      <c r="A25" s="39"/>
      <c r="B25" s="573"/>
      <c r="C25" s="573"/>
      <c r="D25" s="574"/>
      <c r="E25" s="617"/>
      <c r="F25" s="618"/>
      <c r="G25" s="618"/>
      <c r="H25" s="618"/>
      <c r="I25" s="618"/>
      <c r="J25" s="68" t="e">
        <f>IF(AND('Mapa final'!#REF!="Alta",'Mapa final'!#REF!="Leve"),CONCATENATE("R10C",'Mapa final'!#REF!),"")</f>
        <v>#REF!</v>
      </c>
      <c r="K25" s="69" t="e">
        <f>IF(AND('Mapa final'!#REF!="Alta",'Mapa final'!#REF!="Leve"),CONCATENATE("R10C",'Mapa final'!#REF!),"")</f>
        <v>#REF!</v>
      </c>
      <c r="L25" s="69" t="e">
        <f>IF(AND('Mapa final'!#REF!="Alta",'Mapa final'!#REF!="Leve"),CONCATENATE("R10C",'Mapa final'!#REF!),"")</f>
        <v>#REF!</v>
      </c>
      <c r="M25" s="69" t="e">
        <f>IF(AND('Mapa final'!#REF!="Alta",'Mapa final'!#REF!="Leve"),CONCATENATE("R10C",'Mapa final'!#REF!),"")</f>
        <v>#REF!</v>
      </c>
      <c r="N25" s="69" t="e">
        <f>IF(AND('Mapa final'!#REF!="Alta",'Mapa final'!#REF!="Leve"),CONCATENATE("R10C",'Mapa final'!#REF!),"")</f>
        <v>#REF!</v>
      </c>
      <c r="O25" s="70" t="e">
        <f>IF(AND('Mapa final'!#REF!="Alta",'Mapa final'!#REF!="Leve"),CONCATENATE("R10C",'Mapa final'!#REF!),"")</f>
        <v>#REF!</v>
      </c>
      <c r="P25" s="68" t="e">
        <f>IF(AND('Mapa final'!#REF!="Alta",'Mapa final'!#REF!="Menor"),CONCATENATE("R10C",'Mapa final'!#REF!),"")</f>
        <v>#REF!</v>
      </c>
      <c r="Q25" s="69" t="e">
        <f>IF(AND('Mapa final'!#REF!="Alta",'Mapa final'!#REF!="Menor"),CONCATENATE("R10C",'Mapa final'!#REF!),"")</f>
        <v>#REF!</v>
      </c>
      <c r="R25" s="69" t="e">
        <f>IF(AND('Mapa final'!#REF!="Alta",'Mapa final'!#REF!="Menor"),CONCATENATE("R10C",'Mapa final'!#REF!),"")</f>
        <v>#REF!</v>
      </c>
      <c r="S25" s="69" t="e">
        <f>IF(AND('Mapa final'!#REF!="Alta",'Mapa final'!#REF!="Menor"),CONCATENATE("R10C",'Mapa final'!#REF!),"")</f>
        <v>#REF!</v>
      </c>
      <c r="T25" s="69" t="e">
        <f>IF(AND('Mapa final'!#REF!="Alta",'Mapa final'!#REF!="Menor"),CONCATENATE("R10C",'Mapa final'!#REF!),"")</f>
        <v>#REF!</v>
      </c>
      <c r="U25" s="70" t="e">
        <f>IF(AND('Mapa final'!#REF!="Alta",'Mapa final'!#REF!="Menor"),CONCATENATE("R10C",'Mapa final'!#REF!),"")</f>
        <v>#REF!</v>
      </c>
      <c r="V25" s="59" t="e">
        <f>IF(AND('Mapa final'!#REF!="Alta",'Mapa final'!#REF!="Moderado"),CONCATENATE("R10C",'Mapa final'!#REF!),"")</f>
        <v>#REF!</v>
      </c>
      <c r="W25" s="60" t="e">
        <f>IF(AND('Mapa final'!#REF!="Alta",'Mapa final'!#REF!="Moderado"),CONCATENATE("R10C",'Mapa final'!#REF!),"")</f>
        <v>#REF!</v>
      </c>
      <c r="X25" s="60" t="e">
        <f>IF(AND('Mapa final'!#REF!="Alta",'Mapa final'!#REF!="Moderado"),CONCATENATE("R10C",'Mapa final'!#REF!),"")</f>
        <v>#REF!</v>
      </c>
      <c r="Y25" s="60" t="e">
        <f>IF(AND('Mapa final'!#REF!="Alta",'Mapa final'!#REF!="Moderado"),CONCATENATE("R10C",'Mapa final'!#REF!),"")</f>
        <v>#REF!</v>
      </c>
      <c r="Z25" s="60" t="e">
        <f>IF(AND('Mapa final'!#REF!="Alta",'Mapa final'!#REF!="Moderado"),CONCATENATE("R10C",'Mapa final'!#REF!),"")</f>
        <v>#REF!</v>
      </c>
      <c r="AA25" s="61" t="e">
        <f>IF(AND('Mapa final'!#REF!="Alta",'Mapa final'!#REF!="Moderado"),CONCATENATE("R10C",'Mapa final'!#REF!),"")</f>
        <v>#REF!</v>
      </c>
      <c r="AB25" s="59" t="e">
        <f>IF(AND('Mapa final'!#REF!="Alta",'Mapa final'!#REF!="Mayor"),CONCATENATE("R10C",'Mapa final'!#REF!),"")</f>
        <v>#REF!</v>
      </c>
      <c r="AC25" s="60" t="e">
        <f>IF(AND('Mapa final'!#REF!="Alta",'Mapa final'!#REF!="Mayor"),CONCATENATE("R10C",'Mapa final'!#REF!),"")</f>
        <v>#REF!</v>
      </c>
      <c r="AD25" s="60" t="e">
        <f>IF(AND('Mapa final'!#REF!="Alta",'Mapa final'!#REF!="Mayor"),CONCATENATE("R10C",'Mapa final'!#REF!),"")</f>
        <v>#REF!</v>
      </c>
      <c r="AE25" s="60" t="e">
        <f>IF(AND('Mapa final'!#REF!="Alta",'Mapa final'!#REF!="Mayor"),CONCATENATE("R10C",'Mapa final'!#REF!),"")</f>
        <v>#REF!</v>
      </c>
      <c r="AF25" s="60" t="e">
        <f>IF(AND('Mapa final'!#REF!="Alta",'Mapa final'!#REF!="Mayor"),CONCATENATE("R10C",'Mapa final'!#REF!),"")</f>
        <v>#REF!</v>
      </c>
      <c r="AG25" s="61" t="e">
        <f>IF(AND('Mapa final'!#REF!="Alta",'Mapa final'!#REF!="Mayor"),CONCATENATE("R10C",'Mapa final'!#REF!),"")</f>
        <v>#REF!</v>
      </c>
      <c r="AH25" s="87" t="e">
        <f>IF(AND('Mapa final'!#REF!="Alta",'Mapa final'!#REF!="Catastrófico"),CONCATENATE("R10C",'Mapa final'!#REF!),"")</f>
        <v>#REF!</v>
      </c>
      <c r="AI25" s="88" t="e">
        <f>IF(AND('Mapa final'!#REF!="Alta",'Mapa final'!#REF!="Catastrófico"),CONCATENATE("R10C",'Mapa final'!#REF!),"")</f>
        <v>#REF!</v>
      </c>
      <c r="AJ25" s="88" t="e">
        <f>IF(AND('Mapa final'!#REF!="Alta",'Mapa final'!#REF!="Catastrófico"),CONCATENATE("R10C",'Mapa final'!#REF!),"")</f>
        <v>#REF!</v>
      </c>
      <c r="AK25" s="88" t="e">
        <f>IF(AND('Mapa final'!#REF!="Alta",'Mapa final'!#REF!="Catastrófico"),CONCATENATE("R10C",'Mapa final'!#REF!),"")</f>
        <v>#REF!</v>
      </c>
      <c r="AL25" s="88" t="e">
        <f>IF(AND('Mapa final'!#REF!="Alta",'Mapa final'!#REF!="Catastrófico"),CONCATENATE("R10C",'Mapa final'!#REF!),"")</f>
        <v>#REF!</v>
      </c>
      <c r="AM25" s="89" t="e">
        <f>IF(AND('Mapa final'!#REF!="Alta",'Mapa final'!#REF!="Catastrófico"),CONCATENATE("R10C",'Mapa final'!#REF!),"")</f>
        <v>#REF!</v>
      </c>
      <c r="AN25" s="39"/>
      <c r="AO25" s="627"/>
      <c r="AP25" s="628"/>
      <c r="AQ25" s="628"/>
      <c r="AR25" s="628"/>
      <c r="AS25" s="628"/>
      <c r="AT25" s="62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row>
    <row r="26" spans="1:76" ht="15" customHeight="1">
      <c r="A26" s="39"/>
      <c r="B26" s="573"/>
      <c r="C26" s="573"/>
      <c r="D26" s="574"/>
      <c r="E26" s="611" t="s">
        <v>287</v>
      </c>
      <c r="F26" s="612"/>
      <c r="G26" s="612"/>
      <c r="H26" s="612"/>
      <c r="I26" s="613"/>
      <c r="J26" s="62" t="str">
        <f>IF(AND('Mapa final'!$AB$10="Media",'Mapa final'!$AD$10="Leve"),CONCATENATE("R1C",'Mapa final'!$R$10),"")</f>
        <v/>
      </c>
      <c r="K26" s="63" t="str">
        <f>IF(AND('Mapa final'!$AB$11="Media",'Mapa final'!$AD$11="Leve"),CONCATENATE("R1C",'Mapa final'!$R$11),"")</f>
        <v/>
      </c>
      <c r="L26" s="63" t="str">
        <f>IF(AND('Mapa final'!$AB$12="Media",'Mapa final'!$AD$12="Leve"),CONCATENATE("R1C",'Mapa final'!$R$12),"")</f>
        <v/>
      </c>
      <c r="M26" s="63" t="str">
        <f>IF(AND('Mapa final'!$AB$13="Media",'Mapa final'!$AD$13="Leve"),CONCATENATE("R1C",'Mapa final'!$R$13),"")</f>
        <v/>
      </c>
      <c r="N26" s="63" t="str">
        <f>IF(AND('Mapa final'!$AB$14="Media",'Mapa final'!$AD$14="Leve"),CONCATENATE("R1C",'Mapa final'!$R$14),"")</f>
        <v/>
      </c>
      <c r="O26" s="64" t="str">
        <f>IF(AND('Mapa final'!$AB$15="Media",'Mapa final'!$AD$15="Leve"),CONCATENATE("R1C",'Mapa final'!$R$15),"")</f>
        <v/>
      </c>
      <c r="P26" s="62" t="str">
        <f>IF(AND('Mapa final'!$AB$10="Media",'Mapa final'!$AD$10="Menor"),CONCATENATE("R1C",'Mapa final'!$R$10),"")</f>
        <v/>
      </c>
      <c r="Q26" s="63" t="str">
        <f>IF(AND('Mapa final'!$AB$11="Media",'Mapa final'!$AD$11="Menor"),CONCATENATE("R1C",'Mapa final'!$R$11),"")</f>
        <v/>
      </c>
      <c r="R26" s="63" t="str">
        <f>IF(AND('Mapa final'!$AB$12="Media",'Mapa final'!$AD$12="Menor"),CONCATENATE("R1C",'Mapa final'!$R$12),"")</f>
        <v/>
      </c>
      <c r="S26" s="63" t="str">
        <f>IF(AND('Mapa final'!$AB$13="Media",'Mapa final'!$AD$13="Menor"),CONCATENATE("R1C",'Mapa final'!$R$13),"")</f>
        <v/>
      </c>
      <c r="T26" s="63" t="str">
        <f>IF(AND('Mapa final'!$AB$14="Media",'Mapa final'!$AD$14="Menor"),CONCATENATE("R1C",'Mapa final'!$R$14),"")</f>
        <v/>
      </c>
      <c r="U26" s="64" t="str">
        <f>IF(AND('Mapa final'!$AB$15="Media",'Mapa final'!$AD$15="Menor"),CONCATENATE("R1C",'Mapa final'!$R$15),"")</f>
        <v/>
      </c>
      <c r="V26" s="62" t="str">
        <f>IF(AND('Mapa final'!$AB$10="Media",'Mapa final'!$AD$10="Moderado"),CONCATENATE("R1C",'Mapa final'!$R$10),"")</f>
        <v>R1C1</v>
      </c>
      <c r="W26" s="63" t="str">
        <f>IF(AND('Mapa final'!$AB$11="Media",'Mapa final'!$AD$11="Moderado"),CONCATENATE("R1C",'Mapa final'!$R$11),"")</f>
        <v/>
      </c>
      <c r="X26" s="63" t="str">
        <f>IF(AND('Mapa final'!$AB$12="Media",'Mapa final'!$AD$12="Moderado"),CONCATENATE("R1C",'Mapa final'!$R$12),"")</f>
        <v/>
      </c>
      <c r="Y26" s="63" t="str">
        <f>IF(AND('Mapa final'!$AB$13="Media",'Mapa final'!$AD$13="Moderado"),CONCATENATE("R1C",'Mapa final'!$R$13),"")</f>
        <v/>
      </c>
      <c r="Z26" s="63" t="str">
        <f>IF(AND('Mapa final'!$AB$14="Media",'Mapa final'!$AD$14="Moderado"),CONCATENATE("R1C",'Mapa final'!$R$14),"")</f>
        <v/>
      </c>
      <c r="AA26" s="64" t="str">
        <f>IF(AND('Mapa final'!$AB$15="Media",'Mapa final'!$AD$15="Moderado"),CONCATENATE("R1C",'Mapa final'!$R$15),"")</f>
        <v/>
      </c>
      <c r="AB26" s="53" t="str">
        <f>IF(AND('Mapa final'!$AB$10="Media",'Mapa final'!$AD$10="Mayor"),CONCATENATE("R1C",'Mapa final'!$R$10),"")</f>
        <v/>
      </c>
      <c r="AC26" s="54" t="str">
        <f>IF(AND('Mapa final'!$AB$11="Media",'Mapa final'!$AD$11="Mayor"),CONCATENATE("R1C",'Mapa final'!$R$11),"")</f>
        <v/>
      </c>
      <c r="AD26" s="54" t="str">
        <f>IF(AND('Mapa final'!$AB$12="Media",'Mapa final'!$AD$12="Mayor"),CONCATENATE("R1C",'Mapa final'!$R$12),"")</f>
        <v/>
      </c>
      <c r="AE26" s="54" t="str">
        <f>IF(AND('Mapa final'!$AB$13="Media",'Mapa final'!$AD$13="Mayor"),CONCATENATE("R1C",'Mapa final'!$R$13),"")</f>
        <v/>
      </c>
      <c r="AF26" s="54" t="str">
        <f>IF(AND('Mapa final'!$AB$14="Media",'Mapa final'!$AD$14="Mayor"),CONCATENATE("R1C",'Mapa final'!$R$14),"")</f>
        <v/>
      </c>
      <c r="AG26" s="55" t="str">
        <f>IF(AND('Mapa final'!$AB$15="Media",'Mapa final'!$AD$15="Mayor"),CONCATENATE("R1C",'Mapa final'!$R$15),"")</f>
        <v/>
      </c>
      <c r="AH26" s="81" t="str">
        <f>IF(AND('Mapa final'!$AB$10="Media",'Mapa final'!$AD$10="Catastrófico"),CONCATENATE("R1C",'Mapa final'!$R$10),"")</f>
        <v/>
      </c>
      <c r="AI26" s="82" t="str">
        <f>IF(AND('Mapa final'!$AB$11="Media",'Mapa final'!$AD$11="Catastrófico"),CONCATENATE("R1C",'Mapa final'!$R$11),"")</f>
        <v/>
      </c>
      <c r="AJ26" s="82" t="str">
        <f>IF(AND('Mapa final'!$AB$12="Media",'Mapa final'!$AD$12="Catastrófico"),CONCATENATE("R1C",'Mapa final'!$R$12),"")</f>
        <v/>
      </c>
      <c r="AK26" s="82" t="str">
        <f>IF(AND('Mapa final'!$AB$13="Media",'Mapa final'!$AD$13="Catastrófico"),CONCATENATE("R1C",'Mapa final'!$R$13),"")</f>
        <v/>
      </c>
      <c r="AL26" s="82" t="str">
        <f>IF(AND('Mapa final'!$AB$14="Media",'Mapa final'!$AD$14="Catastrófico"),CONCATENATE("R1C",'Mapa final'!$R$14),"")</f>
        <v/>
      </c>
      <c r="AM26" s="83" t="str">
        <f>IF(AND('Mapa final'!$AB$15="Media",'Mapa final'!$AD$15="Catastrófico"),CONCATENATE("R1C",'Mapa final'!$R$15),"")</f>
        <v/>
      </c>
      <c r="AN26" s="39"/>
      <c r="AO26" s="651" t="s">
        <v>288</v>
      </c>
      <c r="AP26" s="652"/>
      <c r="AQ26" s="652"/>
      <c r="AR26" s="652"/>
      <c r="AS26" s="652"/>
      <c r="AT26" s="653"/>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row>
    <row r="27" spans="1:76" ht="15" customHeight="1">
      <c r="A27" s="39"/>
      <c r="B27" s="573"/>
      <c r="C27" s="573"/>
      <c r="D27" s="574"/>
      <c r="E27" s="630"/>
      <c r="F27" s="615"/>
      <c r="G27" s="615"/>
      <c r="H27" s="615"/>
      <c r="I27" s="616"/>
      <c r="J27" s="65" t="str">
        <f>IF(AND('Mapa final'!$AB$16="Media",'Mapa final'!$AD$16="Leve"),CONCATENATE("R2C",'Mapa final'!$R$16),"")</f>
        <v/>
      </c>
      <c r="K27" s="66" t="str">
        <f>IF(AND('Mapa final'!$AB$17="Media",'Mapa final'!$AD$17="Leve"),CONCATENATE("R2C",'Mapa final'!$R$17),"")</f>
        <v/>
      </c>
      <c r="L27" s="66" t="str">
        <f>IF(AND('Mapa final'!$AB$18="Media",'Mapa final'!$AD$18="Leve"),CONCATENATE("R2C",'Mapa final'!$R$18),"")</f>
        <v/>
      </c>
      <c r="M27" s="66" t="str">
        <f>IF(AND('Mapa final'!$AB$19="Media",'Mapa final'!$AD$19="Leve"),CONCATENATE("R2C",'Mapa final'!$R$19),"")</f>
        <v/>
      </c>
      <c r="N27" s="66" t="str">
        <f>IF(AND('Mapa final'!$AB$20="Media",'Mapa final'!$AD$20="Leve"),CONCATENATE("R2C",'Mapa final'!$R$20),"")</f>
        <v/>
      </c>
      <c r="O27" s="67" t="str">
        <f>IF(AND('Mapa final'!$AB$21="Media",'Mapa final'!$AD$21="Leve"),CONCATENATE("R2C",'Mapa final'!$R$21),"")</f>
        <v/>
      </c>
      <c r="P27" s="65" t="str">
        <f>IF(AND('Mapa final'!$AB$16="Media",'Mapa final'!$AD$16="Menor"),CONCATENATE("R2C",'Mapa final'!$R$16),"")</f>
        <v/>
      </c>
      <c r="Q27" s="66" t="str">
        <f>IF(AND('Mapa final'!$AB$17="Media",'Mapa final'!$AD$17="Menor"),CONCATENATE("R2C",'Mapa final'!$R$17),"")</f>
        <v/>
      </c>
      <c r="R27" s="66" t="str">
        <f>IF(AND('Mapa final'!$AB$18="Media",'Mapa final'!$AD$18="Menor"),CONCATENATE("R2C",'Mapa final'!$R$18),"")</f>
        <v/>
      </c>
      <c r="S27" s="66" t="str">
        <f>IF(AND('Mapa final'!$AB$19="Media",'Mapa final'!$AD$19="Menor"),CONCATENATE("R2C",'Mapa final'!$R$19),"")</f>
        <v/>
      </c>
      <c r="T27" s="66" t="str">
        <f>IF(AND('Mapa final'!$AB$20="Media",'Mapa final'!$AD$20="Menor"),CONCATENATE("R2C",'Mapa final'!$R$20),"")</f>
        <v/>
      </c>
      <c r="U27" s="67" t="str">
        <f>IF(AND('Mapa final'!$AB$21="Media",'Mapa final'!$AD$21="Menor"),CONCATENATE("R2C",'Mapa final'!$R$21),"")</f>
        <v/>
      </c>
      <c r="V27" s="65" t="str">
        <f>IF(AND('Mapa final'!$AB$16="Media",'Mapa final'!$AD$16="Moderado"),CONCATENATE("R2C",'Mapa final'!$R$16),"")</f>
        <v/>
      </c>
      <c r="W27" s="66" t="str">
        <f>IF(AND('Mapa final'!$AB$17="Media",'Mapa final'!$AD$17="Moderado"),CONCATENATE("R2C",'Mapa final'!$R$17),"")</f>
        <v/>
      </c>
      <c r="X27" s="66" t="str">
        <f>IF(AND('Mapa final'!$AB$18="Media",'Mapa final'!$AD$18="Moderado"),CONCATENATE("R2C",'Mapa final'!$R$18),"")</f>
        <v/>
      </c>
      <c r="Y27" s="66" t="str">
        <f>IF(AND('Mapa final'!$AB$19="Media",'Mapa final'!$AD$19="Moderado"),CONCATENATE("R2C",'Mapa final'!$R$19),"")</f>
        <v/>
      </c>
      <c r="Z27" s="66" t="str">
        <f>IF(AND('Mapa final'!$AB$20="Media",'Mapa final'!$AD$20="Moderado"),CONCATENATE("R2C",'Mapa final'!$R$20),"")</f>
        <v/>
      </c>
      <c r="AA27" s="67" t="str">
        <f>IF(AND('Mapa final'!$AB$21="Media",'Mapa final'!$AD$21="Moderado"),CONCATENATE("R2C",'Mapa final'!$R$21),"")</f>
        <v/>
      </c>
      <c r="AB27" s="56" t="str">
        <f>IF(AND('Mapa final'!$AB$16="Media",'Mapa final'!$AD$16="Mayor"),CONCATENATE("R2C",'Mapa final'!$R$16),"")</f>
        <v/>
      </c>
      <c r="AC27" s="57" t="str">
        <f>IF(AND('Mapa final'!$AB$17="Media",'Mapa final'!$AD$17="Mayor"),CONCATENATE("R2C",'Mapa final'!$R$17),"")</f>
        <v/>
      </c>
      <c r="AD27" s="57" t="str">
        <f>IF(AND('Mapa final'!$AB$18="Media",'Mapa final'!$AD$18="Mayor"),CONCATENATE("R2C",'Mapa final'!$R$18),"")</f>
        <v/>
      </c>
      <c r="AE27" s="57" t="str">
        <f>IF(AND('Mapa final'!$AB$19="Media",'Mapa final'!$AD$19="Mayor"),CONCATENATE("R2C",'Mapa final'!$R$19),"")</f>
        <v/>
      </c>
      <c r="AF27" s="57" t="str">
        <f>IF(AND('Mapa final'!$AB$20="Media",'Mapa final'!$AD$20="Mayor"),CONCATENATE("R2C",'Mapa final'!$R$20),"")</f>
        <v/>
      </c>
      <c r="AG27" s="58" t="str">
        <f>IF(AND('Mapa final'!$AB$21="Media",'Mapa final'!$AD$21="Mayor"),CONCATENATE("R2C",'Mapa final'!$R$21),"")</f>
        <v/>
      </c>
      <c r="AH27" s="84" t="str">
        <f>IF(AND('Mapa final'!$AB$16="Media",'Mapa final'!$AD$16="Catastrófico"),CONCATENATE("R2C",'Mapa final'!$R$16),"")</f>
        <v/>
      </c>
      <c r="AI27" s="85" t="str">
        <f>IF(AND('Mapa final'!$AB$17="Media",'Mapa final'!$AD$17="Catastrófico"),CONCATENATE("R2C",'Mapa final'!$R$17),"")</f>
        <v/>
      </c>
      <c r="AJ27" s="85" t="str">
        <f>IF(AND('Mapa final'!$AB$18="Media",'Mapa final'!$AD$18="Catastrófico"),CONCATENATE("R2C",'Mapa final'!$R$18),"")</f>
        <v/>
      </c>
      <c r="AK27" s="85" t="str">
        <f>IF(AND('Mapa final'!$AB$19="Media",'Mapa final'!$AD$19="Catastrófico"),CONCATENATE("R2C",'Mapa final'!$R$19),"")</f>
        <v/>
      </c>
      <c r="AL27" s="85" t="str">
        <f>IF(AND('Mapa final'!$AB$20="Media",'Mapa final'!$AD$20="Catastrófico"),CONCATENATE("R2C",'Mapa final'!$R$20),"")</f>
        <v/>
      </c>
      <c r="AM27" s="86" t="str">
        <f>IF(AND('Mapa final'!$AB$21="Media",'Mapa final'!$AD$21="Catastrófico"),CONCATENATE("R2C",'Mapa final'!$R$21),"")</f>
        <v/>
      </c>
      <c r="AN27" s="39"/>
      <c r="AO27" s="654"/>
      <c r="AP27" s="655"/>
      <c r="AQ27" s="655"/>
      <c r="AR27" s="655"/>
      <c r="AS27" s="655"/>
      <c r="AT27" s="656"/>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row>
    <row r="28" spans="1:76" ht="15" customHeight="1">
      <c r="A28" s="39"/>
      <c r="B28" s="573"/>
      <c r="C28" s="573"/>
      <c r="D28" s="574"/>
      <c r="E28" s="614"/>
      <c r="F28" s="615"/>
      <c r="G28" s="615"/>
      <c r="H28" s="615"/>
      <c r="I28" s="616"/>
      <c r="J28" s="65" t="e">
        <f>IF(AND('Mapa final'!#REF!="Media",'Mapa final'!#REF!="Leve"),CONCATENATE("R3C",'Mapa final'!#REF!),"")</f>
        <v>#REF!</v>
      </c>
      <c r="K28" s="66" t="e">
        <f>IF(AND('Mapa final'!#REF!="Media",'Mapa final'!#REF!="Leve"),CONCATENATE("R3C",'Mapa final'!#REF!),"")</f>
        <v>#REF!</v>
      </c>
      <c r="L28" s="66" t="e">
        <f>IF(AND('Mapa final'!#REF!="Media",'Mapa final'!#REF!="Leve"),CONCATENATE("R3C",'Mapa final'!#REF!),"")</f>
        <v>#REF!</v>
      </c>
      <c r="M28" s="66" t="e">
        <f>IF(AND('Mapa final'!#REF!="Media",'Mapa final'!#REF!="Leve"),CONCATENATE("R3C",'Mapa final'!#REF!),"")</f>
        <v>#REF!</v>
      </c>
      <c r="N28" s="66" t="e">
        <f>IF(AND('Mapa final'!#REF!="Media",'Mapa final'!#REF!="Leve"),CONCATENATE("R3C",'Mapa final'!#REF!),"")</f>
        <v>#REF!</v>
      </c>
      <c r="O28" s="67" t="e">
        <f>IF(AND('Mapa final'!#REF!="Media",'Mapa final'!#REF!="Leve"),CONCATENATE("R3C",'Mapa final'!#REF!),"")</f>
        <v>#REF!</v>
      </c>
      <c r="P28" s="65" t="e">
        <f>IF(AND('Mapa final'!#REF!="Media",'Mapa final'!#REF!="Menor"),CONCATENATE("R3C",'Mapa final'!#REF!),"")</f>
        <v>#REF!</v>
      </c>
      <c r="Q28" s="66" t="e">
        <f>IF(AND('Mapa final'!#REF!="Media",'Mapa final'!#REF!="Menor"),CONCATENATE("R3C",'Mapa final'!#REF!),"")</f>
        <v>#REF!</v>
      </c>
      <c r="R28" s="66" t="e">
        <f>IF(AND('Mapa final'!#REF!="Media",'Mapa final'!#REF!="Menor"),CONCATENATE("R3C",'Mapa final'!#REF!),"")</f>
        <v>#REF!</v>
      </c>
      <c r="S28" s="66" t="e">
        <f>IF(AND('Mapa final'!#REF!="Media",'Mapa final'!#REF!="Menor"),CONCATENATE("R3C",'Mapa final'!#REF!),"")</f>
        <v>#REF!</v>
      </c>
      <c r="T28" s="66" t="e">
        <f>IF(AND('Mapa final'!#REF!="Media",'Mapa final'!#REF!="Menor"),CONCATENATE("R3C",'Mapa final'!#REF!),"")</f>
        <v>#REF!</v>
      </c>
      <c r="U28" s="67" t="e">
        <f>IF(AND('Mapa final'!#REF!="Media",'Mapa final'!#REF!="Menor"),CONCATENATE("R3C",'Mapa final'!#REF!),"")</f>
        <v>#REF!</v>
      </c>
      <c r="V28" s="65" t="e">
        <f>IF(AND('Mapa final'!#REF!="Media",'Mapa final'!#REF!="Moderado"),CONCATENATE("R3C",'Mapa final'!#REF!),"")</f>
        <v>#REF!</v>
      </c>
      <c r="W28" s="66" t="e">
        <f>IF(AND('Mapa final'!#REF!="Media",'Mapa final'!#REF!="Moderado"),CONCATENATE("R3C",'Mapa final'!#REF!),"")</f>
        <v>#REF!</v>
      </c>
      <c r="X28" s="66" t="e">
        <f>IF(AND('Mapa final'!#REF!="Media",'Mapa final'!#REF!="Moderado"),CONCATENATE("R3C",'Mapa final'!#REF!),"")</f>
        <v>#REF!</v>
      </c>
      <c r="Y28" s="66" t="e">
        <f>IF(AND('Mapa final'!#REF!="Media",'Mapa final'!#REF!="Moderado"),CONCATENATE("R3C",'Mapa final'!#REF!),"")</f>
        <v>#REF!</v>
      </c>
      <c r="Z28" s="66" t="e">
        <f>IF(AND('Mapa final'!#REF!="Media",'Mapa final'!#REF!="Moderado"),CONCATENATE("R3C",'Mapa final'!#REF!),"")</f>
        <v>#REF!</v>
      </c>
      <c r="AA28" s="67" t="e">
        <f>IF(AND('Mapa final'!#REF!="Media",'Mapa final'!#REF!="Moderado"),CONCATENATE("R3C",'Mapa final'!#REF!),"")</f>
        <v>#REF!</v>
      </c>
      <c r="AB28" s="56" t="e">
        <f>IF(AND('Mapa final'!#REF!="Media",'Mapa final'!#REF!="Mayor"),CONCATENATE("R3C",'Mapa final'!#REF!),"")</f>
        <v>#REF!</v>
      </c>
      <c r="AC28" s="57" t="e">
        <f>IF(AND('Mapa final'!#REF!="Media",'Mapa final'!#REF!="Mayor"),CONCATENATE("R3C",'Mapa final'!#REF!),"")</f>
        <v>#REF!</v>
      </c>
      <c r="AD28" s="57" t="e">
        <f>IF(AND('Mapa final'!#REF!="Media",'Mapa final'!#REF!="Mayor"),CONCATENATE("R3C",'Mapa final'!#REF!),"")</f>
        <v>#REF!</v>
      </c>
      <c r="AE28" s="57" t="e">
        <f>IF(AND('Mapa final'!#REF!="Media",'Mapa final'!#REF!="Mayor"),CONCATENATE("R3C",'Mapa final'!#REF!),"")</f>
        <v>#REF!</v>
      </c>
      <c r="AF28" s="57" t="e">
        <f>IF(AND('Mapa final'!#REF!="Media",'Mapa final'!#REF!="Mayor"),CONCATENATE("R3C",'Mapa final'!#REF!),"")</f>
        <v>#REF!</v>
      </c>
      <c r="AG28" s="58" t="e">
        <f>IF(AND('Mapa final'!#REF!="Media",'Mapa final'!#REF!="Mayor"),CONCATENATE("R3C",'Mapa final'!#REF!),"")</f>
        <v>#REF!</v>
      </c>
      <c r="AH28" s="84" t="e">
        <f>IF(AND('Mapa final'!#REF!="Media",'Mapa final'!#REF!="Catastrófico"),CONCATENATE("R3C",'Mapa final'!#REF!),"")</f>
        <v>#REF!</v>
      </c>
      <c r="AI28" s="85" t="e">
        <f>IF(AND('Mapa final'!#REF!="Media",'Mapa final'!#REF!="Catastrófico"),CONCATENATE("R3C",'Mapa final'!#REF!),"")</f>
        <v>#REF!</v>
      </c>
      <c r="AJ28" s="85" t="e">
        <f>IF(AND('Mapa final'!#REF!="Media",'Mapa final'!#REF!="Catastrófico"),CONCATENATE("R3C",'Mapa final'!#REF!),"")</f>
        <v>#REF!</v>
      </c>
      <c r="AK28" s="85" t="e">
        <f>IF(AND('Mapa final'!#REF!="Media",'Mapa final'!#REF!="Catastrófico"),CONCATENATE("R3C",'Mapa final'!#REF!),"")</f>
        <v>#REF!</v>
      </c>
      <c r="AL28" s="85" t="e">
        <f>IF(AND('Mapa final'!#REF!="Media",'Mapa final'!#REF!="Catastrófico"),CONCATENATE("R3C",'Mapa final'!#REF!),"")</f>
        <v>#REF!</v>
      </c>
      <c r="AM28" s="86" t="e">
        <f>IF(AND('Mapa final'!#REF!="Media",'Mapa final'!#REF!="Catastrófico"),CONCATENATE("R3C",'Mapa final'!#REF!),"")</f>
        <v>#REF!</v>
      </c>
      <c r="AN28" s="39"/>
      <c r="AO28" s="654"/>
      <c r="AP28" s="655"/>
      <c r="AQ28" s="655"/>
      <c r="AR28" s="655"/>
      <c r="AS28" s="655"/>
      <c r="AT28" s="656"/>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row>
    <row r="29" spans="1:76" ht="15" customHeight="1">
      <c r="A29" s="39"/>
      <c r="B29" s="573"/>
      <c r="C29" s="573"/>
      <c r="D29" s="574"/>
      <c r="E29" s="614"/>
      <c r="F29" s="615"/>
      <c r="G29" s="615"/>
      <c r="H29" s="615"/>
      <c r="I29" s="616"/>
      <c r="J29" s="65" t="e">
        <f>IF(AND('Mapa final'!#REF!="Media",'Mapa final'!#REF!="Leve"),CONCATENATE("R4C",'Mapa final'!#REF!),"")</f>
        <v>#REF!</v>
      </c>
      <c r="K29" s="66" t="e">
        <f>IF(AND('Mapa final'!#REF!="Media",'Mapa final'!#REF!="Leve"),CONCATENATE("R4C",'Mapa final'!#REF!),"")</f>
        <v>#REF!</v>
      </c>
      <c r="L29" s="66" t="e">
        <f>IF(AND('Mapa final'!#REF!="Media",'Mapa final'!#REF!="Leve"),CONCATENATE("R4C",'Mapa final'!#REF!),"")</f>
        <v>#REF!</v>
      </c>
      <c r="M29" s="66" t="e">
        <f>IF(AND('Mapa final'!#REF!="Media",'Mapa final'!#REF!="Leve"),CONCATENATE("R4C",'Mapa final'!#REF!),"")</f>
        <v>#REF!</v>
      </c>
      <c r="N29" s="66" t="e">
        <f>IF(AND('Mapa final'!#REF!="Media",'Mapa final'!#REF!="Leve"),CONCATENATE("R4C",'Mapa final'!#REF!),"")</f>
        <v>#REF!</v>
      </c>
      <c r="O29" s="67" t="e">
        <f>IF(AND('Mapa final'!#REF!="Media",'Mapa final'!#REF!="Leve"),CONCATENATE("R4C",'Mapa final'!#REF!),"")</f>
        <v>#REF!</v>
      </c>
      <c r="P29" s="65" t="e">
        <f>IF(AND('Mapa final'!#REF!="Media",'Mapa final'!#REF!="Menor"),CONCATENATE("R4C",'Mapa final'!#REF!),"")</f>
        <v>#REF!</v>
      </c>
      <c r="Q29" s="66" t="e">
        <f>IF(AND('Mapa final'!#REF!="Media",'Mapa final'!#REF!="Menor"),CONCATENATE("R4C",'Mapa final'!#REF!),"")</f>
        <v>#REF!</v>
      </c>
      <c r="R29" s="66" t="e">
        <f>IF(AND('Mapa final'!#REF!="Media",'Mapa final'!#REF!="Menor"),CONCATENATE("R4C",'Mapa final'!#REF!),"")</f>
        <v>#REF!</v>
      </c>
      <c r="S29" s="66" t="e">
        <f>IF(AND('Mapa final'!#REF!="Media",'Mapa final'!#REF!="Menor"),CONCATENATE("R4C",'Mapa final'!#REF!),"")</f>
        <v>#REF!</v>
      </c>
      <c r="T29" s="66" t="e">
        <f>IF(AND('Mapa final'!#REF!="Media",'Mapa final'!#REF!="Menor"),CONCATENATE("R4C",'Mapa final'!#REF!),"")</f>
        <v>#REF!</v>
      </c>
      <c r="U29" s="67" t="e">
        <f>IF(AND('Mapa final'!#REF!="Media",'Mapa final'!#REF!="Menor"),CONCATENATE("R4C",'Mapa final'!#REF!),"")</f>
        <v>#REF!</v>
      </c>
      <c r="V29" s="65" t="e">
        <f>IF(AND('Mapa final'!#REF!="Media",'Mapa final'!#REF!="Moderado"),CONCATENATE("R4C",'Mapa final'!#REF!),"")</f>
        <v>#REF!</v>
      </c>
      <c r="W29" s="66" t="e">
        <f>IF(AND('Mapa final'!#REF!="Media",'Mapa final'!#REF!="Moderado"),CONCATENATE("R4C",'Mapa final'!#REF!),"")</f>
        <v>#REF!</v>
      </c>
      <c r="X29" s="66" t="e">
        <f>IF(AND('Mapa final'!#REF!="Media",'Mapa final'!#REF!="Moderado"),CONCATENATE("R4C",'Mapa final'!#REF!),"")</f>
        <v>#REF!</v>
      </c>
      <c r="Y29" s="66" t="e">
        <f>IF(AND('Mapa final'!#REF!="Media",'Mapa final'!#REF!="Moderado"),CONCATENATE("R4C",'Mapa final'!#REF!),"")</f>
        <v>#REF!</v>
      </c>
      <c r="Z29" s="66" t="e">
        <f>IF(AND('Mapa final'!#REF!="Media",'Mapa final'!#REF!="Moderado"),CONCATENATE("R4C",'Mapa final'!#REF!),"")</f>
        <v>#REF!</v>
      </c>
      <c r="AA29" s="67" t="e">
        <f>IF(AND('Mapa final'!#REF!="Media",'Mapa final'!#REF!="Moderado"),CONCATENATE("R4C",'Mapa final'!#REF!),"")</f>
        <v>#REF!</v>
      </c>
      <c r="AB29" s="56" t="e">
        <f>IF(AND('Mapa final'!#REF!="Media",'Mapa final'!#REF!="Mayor"),CONCATENATE("R4C",'Mapa final'!#REF!),"")</f>
        <v>#REF!</v>
      </c>
      <c r="AC29" s="57" t="e">
        <f>IF(AND('Mapa final'!#REF!="Media",'Mapa final'!#REF!="Mayor"),CONCATENATE("R4C",'Mapa final'!#REF!),"")</f>
        <v>#REF!</v>
      </c>
      <c r="AD29" s="57" t="e">
        <f>IF(AND('Mapa final'!#REF!="Media",'Mapa final'!#REF!="Mayor"),CONCATENATE("R4C",'Mapa final'!#REF!),"")</f>
        <v>#REF!</v>
      </c>
      <c r="AE29" s="57" t="e">
        <f>IF(AND('Mapa final'!#REF!="Media",'Mapa final'!#REF!="Mayor"),CONCATENATE("R4C",'Mapa final'!#REF!),"")</f>
        <v>#REF!</v>
      </c>
      <c r="AF29" s="57" t="e">
        <f>IF(AND('Mapa final'!#REF!="Media",'Mapa final'!#REF!="Mayor"),CONCATENATE("R4C",'Mapa final'!#REF!),"")</f>
        <v>#REF!</v>
      </c>
      <c r="AG29" s="58" t="e">
        <f>IF(AND('Mapa final'!#REF!="Media",'Mapa final'!#REF!="Mayor"),CONCATENATE("R4C",'Mapa final'!#REF!),"")</f>
        <v>#REF!</v>
      </c>
      <c r="AH29" s="84" t="e">
        <f>IF(AND('Mapa final'!#REF!="Media",'Mapa final'!#REF!="Catastrófico"),CONCATENATE("R4C",'Mapa final'!#REF!),"")</f>
        <v>#REF!</v>
      </c>
      <c r="AI29" s="85" t="e">
        <f>IF(AND('Mapa final'!#REF!="Media",'Mapa final'!#REF!="Catastrófico"),CONCATENATE("R4C",'Mapa final'!#REF!),"")</f>
        <v>#REF!</v>
      </c>
      <c r="AJ29" s="85" t="e">
        <f>IF(AND('Mapa final'!#REF!="Media",'Mapa final'!#REF!="Catastrófico"),CONCATENATE("R4C",'Mapa final'!#REF!),"")</f>
        <v>#REF!</v>
      </c>
      <c r="AK29" s="85" t="e">
        <f>IF(AND('Mapa final'!#REF!="Media",'Mapa final'!#REF!="Catastrófico"),CONCATENATE("R4C",'Mapa final'!#REF!),"")</f>
        <v>#REF!</v>
      </c>
      <c r="AL29" s="85" t="e">
        <f>IF(AND('Mapa final'!#REF!="Media",'Mapa final'!#REF!="Catastrófico"),CONCATENATE("R4C",'Mapa final'!#REF!),"")</f>
        <v>#REF!</v>
      </c>
      <c r="AM29" s="86" t="e">
        <f>IF(AND('Mapa final'!#REF!="Media",'Mapa final'!#REF!="Catastrófico"),CONCATENATE("R4C",'Mapa final'!#REF!),"")</f>
        <v>#REF!</v>
      </c>
      <c r="AN29" s="39"/>
      <c r="AO29" s="654"/>
      <c r="AP29" s="655"/>
      <c r="AQ29" s="655"/>
      <c r="AR29" s="655"/>
      <c r="AS29" s="655"/>
      <c r="AT29" s="656"/>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row>
    <row r="30" spans="1:76" ht="15" customHeight="1">
      <c r="A30" s="39"/>
      <c r="B30" s="573"/>
      <c r="C30" s="573"/>
      <c r="D30" s="574"/>
      <c r="E30" s="614"/>
      <c r="F30" s="615"/>
      <c r="G30" s="615"/>
      <c r="H30" s="615"/>
      <c r="I30" s="616"/>
      <c r="J30" s="65" t="e">
        <f>IF(AND('Mapa final'!#REF!="Media",'Mapa final'!#REF!="Leve"),CONCATENATE("R5C",'Mapa final'!#REF!),"")</f>
        <v>#REF!</v>
      </c>
      <c r="K30" s="66" t="e">
        <f>IF(AND('Mapa final'!#REF!="Media",'Mapa final'!#REF!="Leve"),CONCATENATE("R5C",'Mapa final'!#REF!),"")</f>
        <v>#REF!</v>
      </c>
      <c r="L30" s="66" t="e">
        <f>IF(AND('Mapa final'!#REF!="Media",'Mapa final'!#REF!="Leve"),CONCATENATE("R5C",'Mapa final'!#REF!),"")</f>
        <v>#REF!</v>
      </c>
      <c r="M30" s="66" t="e">
        <f>IF(AND('Mapa final'!#REF!="Media",'Mapa final'!#REF!="Leve"),CONCATENATE("R5C",'Mapa final'!#REF!),"")</f>
        <v>#REF!</v>
      </c>
      <c r="N30" s="66" t="e">
        <f>IF(AND('Mapa final'!#REF!="Media",'Mapa final'!#REF!="Leve"),CONCATENATE("R5C",'Mapa final'!#REF!),"")</f>
        <v>#REF!</v>
      </c>
      <c r="O30" s="67" t="e">
        <f>IF(AND('Mapa final'!#REF!="Media",'Mapa final'!#REF!="Leve"),CONCATENATE("R5C",'Mapa final'!#REF!),"")</f>
        <v>#REF!</v>
      </c>
      <c r="P30" s="65" t="e">
        <f>IF(AND('Mapa final'!#REF!="Media",'Mapa final'!#REF!="Menor"),CONCATENATE("R5C",'Mapa final'!#REF!),"")</f>
        <v>#REF!</v>
      </c>
      <c r="Q30" s="66" t="e">
        <f>IF(AND('Mapa final'!#REF!="Media",'Mapa final'!#REF!="Menor"),CONCATENATE("R5C",'Mapa final'!#REF!),"")</f>
        <v>#REF!</v>
      </c>
      <c r="R30" s="66" t="e">
        <f>IF(AND('Mapa final'!#REF!="Media",'Mapa final'!#REF!="Menor"),CONCATENATE("R5C",'Mapa final'!#REF!),"")</f>
        <v>#REF!</v>
      </c>
      <c r="S30" s="66" t="e">
        <f>IF(AND('Mapa final'!#REF!="Media",'Mapa final'!#REF!="Menor"),CONCATENATE("R5C",'Mapa final'!#REF!),"")</f>
        <v>#REF!</v>
      </c>
      <c r="T30" s="66" t="e">
        <f>IF(AND('Mapa final'!#REF!="Media",'Mapa final'!#REF!="Menor"),CONCATENATE("R5C",'Mapa final'!#REF!),"")</f>
        <v>#REF!</v>
      </c>
      <c r="U30" s="67" t="e">
        <f>IF(AND('Mapa final'!#REF!="Media",'Mapa final'!#REF!="Menor"),CONCATENATE("R5C",'Mapa final'!#REF!),"")</f>
        <v>#REF!</v>
      </c>
      <c r="V30" s="65" t="e">
        <f>IF(AND('Mapa final'!#REF!="Media",'Mapa final'!#REF!="Moderado"),CONCATENATE("R5C",'Mapa final'!#REF!),"")</f>
        <v>#REF!</v>
      </c>
      <c r="W30" s="66" t="e">
        <f>IF(AND('Mapa final'!#REF!="Media",'Mapa final'!#REF!="Moderado"),CONCATENATE("R5C",'Mapa final'!#REF!),"")</f>
        <v>#REF!</v>
      </c>
      <c r="X30" s="66" t="e">
        <f>IF(AND('Mapa final'!#REF!="Media",'Mapa final'!#REF!="Moderado"),CONCATENATE("R5C",'Mapa final'!#REF!),"")</f>
        <v>#REF!</v>
      </c>
      <c r="Y30" s="66" t="e">
        <f>IF(AND('Mapa final'!#REF!="Media",'Mapa final'!#REF!="Moderado"),CONCATENATE("R5C",'Mapa final'!#REF!),"")</f>
        <v>#REF!</v>
      </c>
      <c r="Z30" s="66" t="e">
        <f>IF(AND('Mapa final'!#REF!="Media",'Mapa final'!#REF!="Moderado"),CONCATENATE("R5C",'Mapa final'!#REF!),"")</f>
        <v>#REF!</v>
      </c>
      <c r="AA30" s="67" t="e">
        <f>IF(AND('Mapa final'!#REF!="Media",'Mapa final'!#REF!="Moderado"),CONCATENATE("R5C",'Mapa final'!#REF!),"")</f>
        <v>#REF!</v>
      </c>
      <c r="AB30" s="56" t="e">
        <f>IF(AND('Mapa final'!#REF!="Media",'Mapa final'!#REF!="Mayor"),CONCATENATE("R5C",'Mapa final'!#REF!),"")</f>
        <v>#REF!</v>
      </c>
      <c r="AC30" s="57" t="e">
        <f>IF(AND('Mapa final'!#REF!="Media",'Mapa final'!#REF!="Mayor"),CONCATENATE("R5C",'Mapa final'!#REF!),"")</f>
        <v>#REF!</v>
      </c>
      <c r="AD30" s="57" t="e">
        <f>IF(AND('Mapa final'!#REF!="Media",'Mapa final'!#REF!="Mayor"),CONCATENATE("R5C",'Mapa final'!#REF!),"")</f>
        <v>#REF!</v>
      </c>
      <c r="AE30" s="57" t="e">
        <f>IF(AND('Mapa final'!#REF!="Media",'Mapa final'!#REF!="Mayor"),CONCATENATE("R5C",'Mapa final'!#REF!),"")</f>
        <v>#REF!</v>
      </c>
      <c r="AF30" s="57" t="e">
        <f>IF(AND('Mapa final'!#REF!="Media",'Mapa final'!#REF!="Mayor"),CONCATENATE("R5C",'Mapa final'!#REF!),"")</f>
        <v>#REF!</v>
      </c>
      <c r="AG30" s="58" t="e">
        <f>IF(AND('Mapa final'!#REF!="Media",'Mapa final'!#REF!="Mayor"),CONCATENATE("R5C",'Mapa final'!#REF!),"")</f>
        <v>#REF!</v>
      </c>
      <c r="AH30" s="84" t="e">
        <f>IF(AND('Mapa final'!#REF!="Media",'Mapa final'!#REF!="Catastrófico"),CONCATENATE("R5C",'Mapa final'!#REF!),"")</f>
        <v>#REF!</v>
      </c>
      <c r="AI30" s="85" t="e">
        <f>IF(AND('Mapa final'!#REF!="Media",'Mapa final'!#REF!="Catastrófico"),CONCATENATE("R5C",'Mapa final'!#REF!),"")</f>
        <v>#REF!</v>
      </c>
      <c r="AJ30" s="85" t="e">
        <f>IF(AND('Mapa final'!#REF!="Media",'Mapa final'!#REF!="Catastrófico"),CONCATENATE("R5C",'Mapa final'!#REF!),"")</f>
        <v>#REF!</v>
      </c>
      <c r="AK30" s="85" t="e">
        <f>IF(AND('Mapa final'!#REF!="Media",'Mapa final'!#REF!="Catastrófico"),CONCATENATE("R5C",'Mapa final'!#REF!),"")</f>
        <v>#REF!</v>
      </c>
      <c r="AL30" s="85" t="e">
        <f>IF(AND('Mapa final'!#REF!="Media",'Mapa final'!#REF!="Catastrófico"),CONCATENATE("R5C",'Mapa final'!#REF!),"")</f>
        <v>#REF!</v>
      </c>
      <c r="AM30" s="86" t="e">
        <f>IF(AND('Mapa final'!#REF!="Media",'Mapa final'!#REF!="Catastrófico"),CONCATENATE("R5C",'Mapa final'!#REF!),"")</f>
        <v>#REF!</v>
      </c>
      <c r="AN30" s="39"/>
      <c r="AO30" s="654"/>
      <c r="AP30" s="655"/>
      <c r="AQ30" s="655"/>
      <c r="AR30" s="655"/>
      <c r="AS30" s="655"/>
      <c r="AT30" s="656"/>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row>
    <row r="31" spans="1:76" ht="15" customHeight="1">
      <c r="A31" s="39"/>
      <c r="B31" s="573"/>
      <c r="C31" s="573"/>
      <c r="D31" s="574"/>
      <c r="E31" s="614"/>
      <c r="F31" s="615"/>
      <c r="G31" s="615"/>
      <c r="H31" s="615"/>
      <c r="I31" s="616"/>
      <c r="J31" s="65" t="e">
        <f>IF(AND('Mapa final'!#REF!="Media",'Mapa final'!#REF!="Leve"),CONCATENATE("R6C",'Mapa final'!#REF!),"")</f>
        <v>#REF!</v>
      </c>
      <c r="K31" s="66" t="e">
        <f>IF(AND('Mapa final'!#REF!="Media",'Mapa final'!#REF!="Leve"),CONCATENATE("R6C",'Mapa final'!#REF!),"")</f>
        <v>#REF!</v>
      </c>
      <c r="L31" s="66" t="e">
        <f>IF(AND('Mapa final'!#REF!="Media",'Mapa final'!#REF!="Leve"),CONCATENATE("R6C",'Mapa final'!#REF!),"")</f>
        <v>#REF!</v>
      </c>
      <c r="M31" s="66" t="e">
        <f>IF(AND('Mapa final'!#REF!="Media",'Mapa final'!#REF!="Leve"),CONCATENATE("R6C",'Mapa final'!#REF!),"")</f>
        <v>#REF!</v>
      </c>
      <c r="N31" s="66" t="e">
        <f>IF(AND('Mapa final'!#REF!="Media",'Mapa final'!#REF!="Leve"),CONCATENATE("R6C",'Mapa final'!#REF!),"")</f>
        <v>#REF!</v>
      </c>
      <c r="O31" s="67" t="e">
        <f>IF(AND('Mapa final'!#REF!="Media",'Mapa final'!#REF!="Leve"),CONCATENATE("R6C",'Mapa final'!#REF!),"")</f>
        <v>#REF!</v>
      </c>
      <c r="P31" s="65" t="e">
        <f>IF(AND('Mapa final'!#REF!="Media",'Mapa final'!#REF!="Menor"),CONCATENATE("R6C",'Mapa final'!#REF!),"")</f>
        <v>#REF!</v>
      </c>
      <c r="Q31" s="66" t="e">
        <f>IF(AND('Mapa final'!#REF!="Media",'Mapa final'!#REF!="Menor"),CONCATENATE("R6C",'Mapa final'!#REF!),"")</f>
        <v>#REF!</v>
      </c>
      <c r="R31" s="66" t="e">
        <f>IF(AND('Mapa final'!#REF!="Media",'Mapa final'!#REF!="Menor"),CONCATENATE("R6C",'Mapa final'!#REF!),"")</f>
        <v>#REF!</v>
      </c>
      <c r="S31" s="66" t="e">
        <f>IF(AND('Mapa final'!#REF!="Media",'Mapa final'!#REF!="Menor"),CONCATENATE("R6C",'Mapa final'!#REF!),"")</f>
        <v>#REF!</v>
      </c>
      <c r="T31" s="66" t="e">
        <f>IF(AND('Mapa final'!#REF!="Media",'Mapa final'!#REF!="Menor"),CONCATENATE("R6C",'Mapa final'!#REF!),"")</f>
        <v>#REF!</v>
      </c>
      <c r="U31" s="67" t="e">
        <f>IF(AND('Mapa final'!#REF!="Media",'Mapa final'!#REF!="Menor"),CONCATENATE("R6C",'Mapa final'!#REF!),"")</f>
        <v>#REF!</v>
      </c>
      <c r="V31" s="65" t="e">
        <f>IF(AND('Mapa final'!#REF!="Media",'Mapa final'!#REF!="Moderado"),CONCATENATE("R6C",'Mapa final'!#REF!),"")</f>
        <v>#REF!</v>
      </c>
      <c r="W31" s="66" t="e">
        <f>IF(AND('Mapa final'!#REF!="Media",'Mapa final'!#REF!="Moderado"),CONCATENATE("R6C",'Mapa final'!#REF!),"")</f>
        <v>#REF!</v>
      </c>
      <c r="X31" s="66" t="e">
        <f>IF(AND('Mapa final'!#REF!="Media",'Mapa final'!#REF!="Moderado"),CONCATENATE("R6C",'Mapa final'!#REF!),"")</f>
        <v>#REF!</v>
      </c>
      <c r="Y31" s="66" t="e">
        <f>IF(AND('Mapa final'!#REF!="Media",'Mapa final'!#REF!="Moderado"),CONCATENATE("R6C",'Mapa final'!#REF!),"")</f>
        <v>#REF!</v>
      </c>
      <c r="Z31" s="66" t="e">
        <f>IF(AND('Mapa final'!#REF!="Media",'Mapa final'!#REF!="Moderado"),CONCATENATE("R6C",'Mapa final'!#REF!),"")</f>
        <v>#REF!</v>
      </c>
      <c r="AA31" s="67" t="e">
        <f>IF(AND('Mapa final'!#REF!="Media",'Mapa final'!#REF!="Moderado"),CONCATENATE("R6C",'Mapa final'!#REF!),"")</f>
        <v>#REF!</v>
      </c>
      <c r="AB31" s="56" t="e">
        <f>IF(AND('Mapa final'!#REF!="Media",'Mapa final'!#REF!="Mayor"),CONCATENATE("R6C",'Mapa final'!#REF!),"")</f>
        <v>#REF!</v>
      </c>
      <c r="AC31" s="57" t="e">
        <f>IF(AND('Mapa final'!#REF!="Media",'Mapa final'!#REF!="Mayor"),CONCATENATE("R6C",'Mapa final'!#REF!),"")</f>
        <v>#REF!</v>
      </c>
      <c r="AD31" s="57" t="e">
        <f>IF(AND('Mapa final'!#REF!="Media",'Mapa final'!#REF!="Mayor"),CONCATENATE("R6C",'Mapa final'!#REF!),"")</f>
        <v>#REF!</v>
      </c>
      <c r="AE31" s="57" t="e">
        <f>IF(AND('Mapa final'!#REF!="Media",'Mapa final'!#REF!="Mayor"),CONCATENATE("R6C",'Mapa final'!#REF!),"")</f>
        <v>#REF!</v>
      </c>
      <c r="AF31" s="57" t="e">
        <f>IF(AND('Mapa final'!#REF!="Media",'Mapa final'!#REF!="Mayor"),CONCATENATE("R6C",'Mapa final'!#REF!),"")</f>
        <v>#REF!</v>
      </c>
      <c r="AG31" s="58" t="e">
        <f>IF(AND('Mapa final'!#REF!="Media",'Mapa final'!#REF!="Mayor"),CONCATENATE("R6C",'Mapa final'!#REF!),"")</f>
        <v>#REF!</v>
      </c>
      <c r="AH31" s="84" t="e">
        <f>IF(AND('Mapa final'!#REF!="Media",'Mapa final'!#REF!="Catastrófico"),CONCATENATE("R6C",'Mapa final'!#REF!),"")</f>
        <v>#REF!</v>
      </c>
      <c r="AI31" s="85" t="e">
        <f>IF(AND('Mapa final'!#REF!="Media",'Mapa final'!#REF!="Catastrófico"),CONCATENATE("R6C",'Mapa final'!#REF!),"")</f>
        <v>#REF!</v>
      </c>
      <c r="AJ31" s="85" t="e">
        <f>IF(AND('Mapa final'!#REF!="Media",'Mapa final'!#REF!="Catastrófico"),CONCATENATE("R6C",'Mapa final'!#REF!),"")</f>
        <v>#REF!</v>
      </c>
      <c r="AK31" s="85" t="e">
        <f>IF(AND('Mapa final'!#REF!="Media",'Mapa final'!#REF!="Catastrófico"),CONCATENATE("R6C",'Mapa final'!#REF!),"")</f>
        <v>#REF!</v>
      </c>
      <c r="AL31" s="85" t="e">
        <f>IF(AND('Mapa final'!#REF!="Media",'Mapa final'!#REF!="Catastrófico"),CONCATENATE("R6C",'Mapa final'!#REF!),"")</f>
        <v>#REF!</v>
      </c>
      <c r="AM31" s="86" t="e">
        <f>IF(AND('Mapa final'!#REF!="Media",'Mapa final'!#REF!="Catastrófico"),CONCATENATE("R6C",'Mapa final'!#REF!),"")</f>
        <v>#REF!</v>
      </c>
      <c r="AN31" s="39"/>
      <c r="AO31" s="654"/>
      <c r="AP31" s="655"/>
      <c r="AQ31" s="655"/>
      <c r="AR31" s="655"/>
      <c r="AS31" s="655"/>
      <c r="AT31" s="656"/>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row>
    <row r="32" spans="1:76" ht="15" customHeight="1">
      <c r="A32" s="39"/>
      <c r="B32" s="573"/>
      <c r="C32" s="573"/>
      <c r="D32" s="574"/>
      <c r="E32" s="614"/>
      <c r="F32" s="615"/>
      <c r="G32" s="615"/>
      <c r="H32" s="615"/>
      <c r="I32" s="616"/>
      <c r="J32" s="65" t="e">
        <f>IF(AND('Mapa final'!#REF!="Media",'Mapa final'!#REF!="Leve"),CONCATENATE("R7C",'Mapa final'!#REF!),"")</f>
        <v>#REF!</v>
      </c>
      <c r="K32" s="66" t="e">
        <f>IF(AND('Mapa final'!#REF!="Media",'Mapa final'!#REF!="Leve"),CONCATENATE("R7C",'Mapa final'!#REF!),"")</f>
        <v>#REF!</v>
      </c>
      <c r="L32" s="66" t="e">
        <f>IF(AND('Mapa final'!#REF!="Media",'Mapa final'!#REF!="Leve"),CONCATENATE("R7C",'Mapa final'!#REF!),"")</f>
        <v>#REF!</v>
      </c>
      <c r="M32" s="66" t="e">
        <f>IF(AND('Mapa final'!#REF!="Media",'Mapa final'!#REF!="Leve"),CONCATENATE("R7C",'Mapa final'!#REF!),"")</f>
        <v>#REF!</v>
      </c>
      <c r="N32" s="66" t="e">
        <f>IF(AND('Mapa final'!#REF!="Media",'Mapa final'!#REF!="Leve"),CONCATENATE("R7C",'Mapa final'!#REF!),"")</f>
        <v>#REF!</v>
      </c>
      <c r="O32" s="67" t="e">
        <f>IF(AND('Mapa final'!#REF!="Media",'Mapa final'!#REF!="Leve"),CONCATENATE("R7C",'Mapa final'!#REF!),"")</f>
        <v>#REF!</v>
      </c>
      <c r="P32" s="65" t="e">
        <f>IF(AND('Mapa final'!#REF!="Media",'Mapa final'!#REF!="Menor"),CONCATENATE("R7C",'Mapa final'!#REF!),"")</f>
        <v>#REF!</v>
      </c>
      <c r="Q32" s="66" t="e">
        <f>IF(AND('Mapa final'!#REF!="Media",'Mapa final'!#REF!="Menor"),CONCATENATE("R7C",'Mapa final'!#REF!),"")</f>
        <v>#REF!</v>
      </c>
      <c r="R32" s="66" t="e">
        <f>IF(AND('Mapa final'!#REF!="Media",'Mapa final'!#REF!="Menor"),CONCATENATE("R7C",'Mapa final'!#REF!),"")</f>
        <v>#REF!</v>
      </c>
      <c r="S32" s="66" t="e">
        <f>IF(AND('Mapa final'!#REF!="Media",'Mapa final'!#REF!="Menor"),CONCATENATE("R7C",'Mapa final'!#REF!),"")</f>
        <v>#REF!</v>
      </c>
      <c r="T32" s="66" t="e">
        <f>IF(AND('Mapa final'!#REF!="Media",'Mapa final'!#REF!="Menor"),CONCATENATE("R7C",'Mapa final'!#REF!),"")</f>
        <v>#REF!</v>
      </c>
      <c r="U32" s="67" t="e">
        <f>IF(AND('Mapa final'!#REF!="Media",'Mapa final'!#REF!="Menor"),CONCATENATE("R7C",'Mapa final'!#REF!),"")</f>
        <v>#REF!</v>
      </c>
      <c r="V32" s="65" t="e">
        <f>IF(AND('Mapa final'!#REF!="Media",'Mapa final'!#REF!="Moderado"),CONCATENATE("R7C",'Mapa final'!#REF!),"")</f>
        <v>#REF!</v>
      </c>
      <c r="W32" s="66" t="e">
        <f>IF(AND('Mapa final'!#REF!="Media",'Mapa final'!#REF!="Moderado"),CONCATENATE("R7C",'Mapa final'!#REF!),"")</f>
        <v>#REF!</v>
      </c>
      <c r="X32" s="66" t="e">
        <f>IF(AND('Mapa final'!#REF!="Media",'Mapa final'!#REF!="Moderado"),CONCATENATE("R7C",'Mapa final'!#REF!),"")</f>
        <v>#REF!</v>
      </c>
      <c r="Y32" s="66" t="e">
        <f>IF(AND('Mapa final'!#REF!="Media",'Mapa final'!#REF!="Moderado"),CONCATENATE("R7C",'Mapa final'!#REF!),"")</f>
        <v>#REF!</v>
      </c>
      <c r="Z32" s="66" t="e">
        <f>IF(AND('Mapa final'!#REF!="Media",'Mapa final'!#REF!="Moderado"),CONCATENATE("R7C",'Mapa final'!#REF!),"")</f>
        <v>#REF!</v>
      </c>
      <c r="AA32" s="67" t="e">
        <f>IF(AND('Mapa final'!#REF!="Media",'Mapa final'!#REF!="Moderado"),CONCATENATE("R7C",'Mapa final'!#REF!),"")</f>
        <v>#REF!</v>
      </c>
      <c r="AB32" s="56" t="e">
        <f>IF(AND('Mapa final'!#REF!="Media",'Mapa final'!#REF!="Mayor"),CONCATENATE("R7C",'Mapa final'!#REF!),"")</f>
        <v>#REF!</v>
      </c>
      <c r="AC32" s="57" t="e">
        <f>IF(AND('Mapa final'!#REF!="Media",'Mapa final'!#REF!="Mayor"),CONCATENATE("R7C",'Mapa final'!#REF!),"")</f>
        <v>#REF!</v>
      </c>
      <c r="AD32" s="57" t="e">
        <f>IF(AND('Mapa final'!#REF!="Media",'Mapa final'!#REF!="Mayor"),CONCATENATE("R7C",'Mapa final'!#REF!),"")</f>
        <v>#REF!</v>
      </c>
      <c r="AE32" s="57" t="e">
        <f>IF(AND('Mapa final'!#REF!="Media",'Mapa final'!#REF!="Mayor"),CONCATENATE("R7C",'Mapa final'!#REF!),"")</f>
        <v>#REF!</v>
      </c>
      <c r="AF32" s="57" t="e">
        <f>IF(AND('Mapa final'!#REF!="Media",'Mapa final'!#REF!="Mayor"),CONCATENATE("R7C",'Mapa final'!#REF!),"")</f>
        <v>#REF!</v>
      </c>
      <c r="AG32" s="58" t="e">
        <f>IF(AND('Mapa final'!#REF!="Media",'Mapa final'!#REF!="Mayor"),CONCATENATE("R7C",'Mapa final'!#REF!),"")</f>
        <v>#REF!</v>
      </c>
      <c r="AH32" s="84" t="e">
        <f>IF(AND('Mapa final'!#REF!="Media",'Mapa final'!#REF!="Catastrófico"),CONCATENATE("R7C",'Mapa final'!#REF!),"")</f>
        <v>#REF!</v>
      </c>
      <c r="AI32" s="85" t="e">
        <f>IF(AND('Mapa final'!#REF!="Media",'Mapa final'!#REF!="Catastrófico"),CONCATENATE("R7C",'Mapa final'!#REF!),"")</f>
        <v>#REF!</v>
      </c>
      <c r="AJ32" s="85" t="e">
        <f>IF(AND('Mapa final'!#REF!="Media",'Mapa final'!#REF!="Catastrófico"),CONCATENATE("R7C",'Mapa final'!#REF!),"")</f>
        <v>#REF!</v>
      </c>
      <c r="AK32" s="85" t="e">
        <f>IF(AND('Mapa final'!#REF!="Media",'Mapa final'!#REF!="Catastrófico"),CONCATENATE("R7C",'Mapa final'!#REF!),"")</f>
        <v>#REF!</v>
      </c>
      <c r="AL32" s="85" t="e">
        <f>IF(AND('Mapa final'!#REF!="Media",'Mapa final'!#REF!="Catastrófico"),CONCATENATE("R7C",'Mapa final'!#REF!),"")</f>
        <v>#REF!</v>
      </c>
      <c r="AM32" s="86" t="e">
        <f>IF(AND('Mapa final'!#REF!="Media",'Mapa final'!#REF!="Catastrófico"),CONCATENATE("R7C",'Mapa final'!#REF!),"")</f>
        <v>#REF!</v>
      </c>
      <c r="AN32" s="39"/>
      <c r="AO32" s="654"/>
      <c r="AP32" s="655"/>
      <c r="AQ32" s="655"/>
      <c r="AR32" s="655"/>
      <c r="AS32" s="655"/>
      <c r="AT32" s="656"/>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row>
    <row r="33" spans="1:80" ht="15" customHeight="1">
      <c r="A33" s="39"/>
      <c r="B33" s="573"/>
      <c r="C33" s="573"/>
      <c r="D33" s="574"/>
      <c r="E33" s="614"/>
      <c r="F33" s="615"/>
      <c r="G33" s="615"/>
      <c r="H33" s="615"/>
      <c r="I33" s="616"/>
      <c r="J33" s="65" t="e">
        <f>IF(AND('Mapa final'!#REF!="Media",'Mapa final'!#REF!="Leve"),CONCATENATE("R8C",'Mapa final'!#REF!),"")</f>
        <v>#REF!</v>
      </c>
      <c r="K33" s="66" t="e">
        <f>IF(AND('Mapa final'!#REF!="Media",'Mapa final'!#REF!="Leve"),CONCATENATE("R8C",'Mapa final'!#REF!),"")</f>
        <v>#REF!</v>
      </c>
      <c r="L33" s="66" t="e">
        <f>IF(AND('Mapa final'!#REF!="Media",'Mapa final'!#REF!="Leve"),CONCATENATE("R8C",'Mapa final'!#REF!),"")</f>
        <v>#REF!</v>
      </c>
      <c r="M33" s="66" t="e">
        <f>IF(AND('Mapa final'!#REF!="Media",'Mapa final'!#REF!="Leve"),CONCATENATE("R8C",'Mapa final'!#REF!),"")</f>
        <v>#REF!</v>
      </c>
      <c r="N33" s="66" t="e">
        <f>IF(AND('Mapa final'!#REF!="Media",'Mapa final'!#REF!="Leve"),CONCATENATE("R8C",'Mapa final'!#REF!),"")</f>
        <v>#REF!</v>
      </c>
      <c r="O33" s="67" t="e">
        <f>IF(AND('Mapa final'!#REF!="Media",'Mapa final'!#REF!="Leve"),CONCATENATE("R8C",'Mapa final'!#REF!),"")</f>
        <v>#REF!</v>
      </c>
      <c r="P33" s="65" t="e">
        <f>IF(AND('Mapa final'!#REF!="Media",'Mapa final'!#REF!="Menor"),CONCATENATE("R8C",'Mapa final'!#REF!),"")</f>
        <v>#REF!</v>
      </c>
      <c r="Q33" s="66" t="e">
        <f>IF(AND('Mapa final'!#REF!="Media",'Mapa final'!#REF!="Menor"),CONCATENATE("R8C",'Mapa final'!#REF!),"")</f>
        <v>#REF!</v>
      </c>
      <c r="R33" s="66" t="e">
        <f>IF(AND('Mapa final'!#REF!="Media",'Mapa final'!#REF!="Menor"),CONCATENATE("R8C",'Mapa final'!#REF!),"")</f>
        <v>#REF!</v>
      </c>
      <c r="S33" s="66" t="e">
        <f>IF(AND('Mapa final'!#REF!="Media",'Mapa final'!#REF!="Menor"),CONCATENATE("R8C",'Mapa final'!#REF!),"")</f>
        <v>#REF!</v>
      </c>
      <c r="T33" s="66" t="e">
        <f>IF(AND('Mapa final'!#REF!="Media",'Mapa final'!#REF!="Menor"),CONCATENATE("R8C",'Mapa final'!#REF!),"")</f>
        <v>#REF!</v>
      </c>
      <c r="U33" s="67" t="e">
        <f>IF(AND('Mapa final'!#REF!="Media",'Mapa final'!#REF!="Menor"),CONCATENATE("R8C",'Mapa final'!#REF!),"")</f>
        <v>#REF!</v>
      </c>
      <c r="V33" s="65" t="e">
        <f>IF(AND('Mapa final'!#REF!="Media",'Mapa final'!#REF!="Moderado"),CONCATENATE("R8C",'Mapa final'!#REF!),"")</f>
        <v>#REF!</v>
      </c>
      <c r="W33" s="66" t="e">
        <f>IF(AND('Mapa final'!#REF!="Media",'Mapa final'!#REF!="Moderado"),CONCATENATE("R8C",'Mapa final'!#REF!),"")</f>
        <v>#REF!</v>
      </c>
      <c r="X33" s="66" t="e">
        <f>IF(AND('Mapa final'!#REF!="Media",'Mapa final'!#REF!="Moderado"),CONCATENATE("R8C",'Mapa final'!#REF!),"")</f>
        <v>#REF!</v>
      </c>
      <c r="Y33" s="66" t="e">
        <f>IF(AND('Mapa final'!#REF!="Media",'Mapa final'!#REF!="Moderado"),CONCATENATE("R8C",'Mapa final'!#REF!),"")</f>
        <v>#REF!</v>
      </c>
      <c r="Z33" s="66" t="e">
        <f>IF(AND('Mapa final'!#REF!="Media",'Mapa final'!#REF!="Moderado"),CONCATENATE("R8C",'Mapa final'!#REF!),"")</f>
        <v>#REF!</v>
      </c>
      <c r="AA33" s="67" t="e">
        <f>IF(AND('Mapa final'!#REF!="Media",'Mapa final'!#REF!="Moderado"),CONCATENATE("R8C",'Mapa final'!#REF!),"")</f>
        <v>#REF!</v>
      </c>
      <c r="AB33" s="56" t="e">
        <f>IF(AND('Mapa final'!#REF!="Media",'Mapa final'!#REF!="Mayor"),CONCATENATE("R8C",'Mapa final'!#REF!),"")</f>
        <v>#REF!</v>
      </c>
      <c r="AC33" s="57" t="e">
        <f>IF(AND('Mapa final'!#REF!="Media",'Mapa final'!#REF!="Mayor"),CONCATENATE("R8C",'Mapa final'!#REF!),"")</f>
        <v>#REF!</v>
      </c>
      <c r="AD33" s="57" t="e">
        <f>IF(AND('Mapa final'!#REF!="Media",'Mapa final'!#REF!="Mayor"),CONCATENATE("R8C",'Mapa final'!#REF!),"")</f>
        <v>#REF!</v>
      </c>
      <c r="AE33" s="57" t="e">
        <f>IF(AND('Mapa final'!#REF!="Media",'Mapa final'!#REF!="Mayor"),CONCATENATE("R8C",'Mapa final'!#REF!),"")</f>
        <v>#REF!</v>
      </c>
      <c r="AF33" s="57" t="e">
        <f>IF(AND('Mapa final'!#REF!="Media",'Mapa final'!#REF!="Mayor"),CONCATENATE("R8C",'Mapa final'!#REF!),"")</f>
        <v>#REF!</v>
      </c>
      <c r="AG33" s="58" t="e">
        <f>IF(AND('Mapa final'!#REF!="Media",'Mapa final'!#REF!="Mayor"),CONCATENATE("R8C",'Mapa final'!#REF!),"")</f>
        <v>#REF!</v>
      </c>
      <c r="AH33" s="84" t="e">
        <f>IF(AND('Mapa final'!#REF!="Media",'Mapa final'!#REF!="Catastrófico"),CONCATENATE("R8C",'Mapa final'!#REF!),"")</f>
        <v>#REF!</v>
      </c>
      <c r="AI33" s="85" t="e">
        <f>IF(AND('Mapa final'!#REF!="Media",'Mapa final'!#REF!="Catastrófico"),CONCATENATE("R8C",'Mapa final'!#REF!),"")</f>
        <v>#REF!</v>
      </c>
      <c r="AJ33" s="85" t="e">
        <f>IF(AND('Mapa final'!#REF!="Media",'Mapa final'!#REF!="Catastrófico"),CONCATENATE("R8C",'Mapa final'!#REF!),"")</f>
        <v>#REF!</v>
      </c>
      <c r="AK33" s="85" t="e">
        <f>IF(AND('Mapa final'!#REF!="Media",'Mapa final'!#REF!="Catastrófico"),CONCATENATE("R8C",'Mapa final'!#REF!),"")</f>
        <v>#REF!</v>
      </c>
      <c r="AL33" s="85" t="e">
        <f>IF(AND('Mapa final'!#REF!="Media",'Mapa final'!#REF!="Catastrófico"),CONCATENATE("R8C",'Mapa final'!#REF!),"")</f>
        <v>#REF!</v>
      </c>
      <c r="AM33" s="86" t="e">
        <f>IF(AND('Mapa final'!#REF!="Media",'Mapa final'!#REF!="Catastrófico"),CONCATENATE("R8C",'Mapa final'!#REF!),"")</f>
        <v>#REF!</v>
      </c>
      <c r="AN33" s="39"/>
      <c r="AO33" s="654"/>
      <c r="AP33" s="655"/>
      <c r="AQ33" s="655"/>
      <c r="AR33" s="655"/>
      <c r="AS33" s="655"/>
      <c r="AT33" s="656"/>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row>
    <row r="34" spans="1:80" ht="15" customHeight="1">
      <c r="A34" s="39"/>
      <c r="B34" s="573"/>
      <c r="C34" s="573"/>
      <c r="D34" s="574"/>
      <c r="E34" s="614"/>
      <c r="F34" s="615"/>
      <c r="G34" s="615"/>
      <c r="H34" s="615"/>
      <c r="I34" s="616"/>
      <c r="J34" s="65" t="e">
        <f>IF(AND('Mapa final'!#REF!="Media",'Mapa final'!#REF!="Leve"),CONCATENATE("R9C",'Mapa final'!#REF!),"")</f>
        <v>#REF!</v>
      </c>
      <c r="K34" s="66" t="e">
        <f>IF(AND('Mapa final'!#REF!="Media",'Mapa final'!#REF!="Leve"),CONCATENATE("R9C",'Mapa final'!#REF!),"")</f>
        <v>#REF!</v>
      </c>
      <c r="L34" s="66" t="e">
        <f>IF(AND('Mapa final'!#REF!="Media",'Mapa final'!#REF!="Leve"),CONCATENATE("R9C",'Mapa final'!#REF!),"")</f>
        <v>#REF!</v>
      </c>
      <c r="M34" s="66" t="e">
        <f>IF(AND('Mapa final'!#REF!="Media",'Mapa final'!#REF!="Leve"),CONCATENATE("R9C",'Mapa final'!#REF!),"")</f>
        <v>#REF!</v>
      </c>
      <c r="N34" s="66" t="e">
        <f>IF(AND('Mapa final'!#REF!="Media",'Mapa final'!#REF!="Leve"),CONCATENATE("R9C",'Mapa final'!#REF!),"")</f>
        <v>#REF!</v>
      </c>
      <c r="O34" s="67" t="e">
        <f>IF(AND('Mapa final'!#REF!="Media",'Mapa final'!#REF!="Leve"),CONCATENATE("R9C",'Mapa final'!#REF!),"")</f>
        <v>#REF!</v>
      </c>
      <c r="P34" s="65" t="e">
        <f>IF(AND('Mapa final'!#REF!="Media",'Mapa final'!#REF!="Menor"),CONCATENATE("R9C",'Mapa final'!#REF!),"")</f>
        <v>#REF!</v>
      </c>
      <c r="Q34" s="66" t="e">
        <f>IF(AND('Mapa final'!#REF!="Media",'Mapa final'!#REF!="Menor"),CONCATENATE("R9C",'Mapa final'!#REF!),"")</f>
        <v>#REF!</v>
      </c>
      <c r="R34" s="66" t="e">
        <f>IF(AND('Mapa final'!#REF!="Media",'Mapa final'!#REF!="Menor"),CONCATENATE("R9C",'Mapa final'!#REF!),"")</f>
        <v>#REF!</v>
      </c>
      <c r="S34" s="66" t="e">
        <f>IF(AND('Mapa final'!#REF!="Media",'Mapa final'!#REF!="Menor"),CONCATENATE("R9C",'Mapa final'!#REF!),"")</f>
        <v>#REF!</v>
      </c>
      <c r="T34" s="66" t="e">
        <f>IF(AND('Mapa final'!#REF!="Media",'Mapa final'!#REF!="Menor"),CONCATENATE("R9C",'Mapa final'!#REF!),"")</f>
        <v>#REF!</v>
      </c>
      <c r="U34" s="67" t="e">
        <f>IF(AND('Mapa final'!#REF!="Media",'Mapa final'!#REF!="Menor"),CONCATENATE("R9C",'Mapa final'!#REF!),"")</f>
        <v>#REF!</v>
      </c>
      <c r="V34" s="65" t="e">
        <f>IF(AND('Mapa final'!#REF!="Media",'Mapa final'!#REF!="Moderado"),CONCATENATE("R9C",'Mapa final'!#REF!),"")</f>
        <v>#REF!</v>
      </c>
      <c r="W34" s="66" t="e">
        <f>IF(AND('Mapa final'!#REF!="Media",'Mapa final'!#REF!="Moderado"),CONCATENATE("R9C",'Mapa final'!#REF!),"")</f>
        <v>#REF!</v>
      </c>
      <c r="X34" s="66" t="e">
        <f>IF(AND('Mapa final'!#REF!="Media",'Mapa final'!#REF!="Moderado"),CONCATENATE("R9C",'Mapa final'!#REF!),"")</f>
        <v>#REF!</v>
      </c>
      <c r="Y34" s="66" t="e">
        <f>IF(AND('Mapa final'!#REF!="Media",'Mapa final'!#REF!="Moderado"),CONCATENATE("R9C",'Mapa final'!#REF!),"")</f>
        <v>#REF!</v>
      </c>
      <c r="Z34" s="66" t="e">
        <f>IF(AND('Mapa final'!#REF!="Media",'Mapa final'!#REF!="Moderado"),CONCATENATE("R9C",'Mapa final'!#REF!),"")</f>
        <v>#REF!</v>
      </c>
      <c r="AA34" s="67" t="e">
        <f>IF(AND('Mapa final'!#REF!="Media",'Mapa final'!#REF!="Moderado"),CONCATENATE("R9C",'Mapa final'!#REF!),"")</f>
        <v>#REF!</v>
      </c>
      <c r="AB34" s="56" t="e">
        <f>IF(AND('Mapa final'!#REF!="Media",'Mapa final'!#REF!="Mayor"),CONCATENATE("R9C",'Mapa final'!#REF!),"")</f>
        <v>#REF!</v>
      </c>
      <c r="AC34" s="57" t="e">
        <f>IF(AND('Mapa final'!#REF!="Media",'Mapa final'!#REF!="Mayor"),CONCATENATE("R9C",'Mapa final'!#REF!),"")</f>
        <v>#REF!</v>
      </c>
      <c r="AD34" s="57" t="e">
        <f>IF(AND('Mapa final'!#REF!="Media",'Mapa final'!#REF!="Mayor"),CONCATENATE("R9C",'Mapa final'!#REF!),"")</f>
        <v>#REF!</v>
      </c>
      <c r="AE34" s="57" t="e">
        <f>IF(AND('Mapa final'!#REF!="Media",'Mapa final'!#REF!="Mayor"),CONCATENATE("R9C",'Mapa final'!#REF!),"")</f>
        <v>#REF!</v>
      </c>
      <c r="AF34" s="57" t="e">
        <f>IF(AND('Mapa final'!#REF!="Media",'Mapa final'!#REF!="Mayor"),CONCATENATE("R9C",'Mapa final'!#REF!),"")</f>
        <v>#REF!</v>
      </c>
      <c r="AG34" s="58" t="e">
        <f>IF(AND('Mapa final'!#REF!="Media",'Mapa final'!#REF!="Mayor"),CONCATENATE("R9C",'Mapa final'!#REF!),"")</f>
        <v>#REF!</v>
      </c>
      <c r="AH34" s="84" t="e">
        <f>IF(AND('Mapa final'!#REF!="Media",'Mapa final'!#REF!="Catastrófico"),CONCATENATE("R9C",'Mapa final'!#REF!),"")</f>
        <v>#REF!</v>
      </c>
      <c r="AI34" s="85" t="e">
        <f>IF(AND('Mapa final'!#REF!="Media",'Mapa final'!#REF!="Catastrófico"),CONCATENATE("R9C",'Mapa final'!#REF!),"")</f>
        <v>#REF!</v>
      </c>
      <c r="AJ34" s="85" t="e">
        <f>IF(AND('Mapa final'!#REF!="Media",'Mapa final'!#REF!="Catastrófico"),CONCATENATE("R9C",'Mapa final'!#REF!),"")</f>
        <v>#REF!</v>
      </c>
      <c r="AK34" s="85" t="e">
        <f>IF(AND('Mapa final'!#REF!="Media",'Mapa final'!#REF!="Catastrófico"),CONCATENATE("R9C",'Mapa final'!#REF!),"")</f>
        <v>#REF!</v>
      </c>
      <c r="AL34" s="85" t="e">
        <f>IF(AND('Mapa final'!#REF!="Media",'Mapa final'!#REF!="Catastrófico"),CONCATENATE("R9C",'Mapa final'!#REF!),"")</f>
        <v>#REF!</v>
      </c>
      <c r="AM34" s="86" t="e">
        <f>IF(AND('Mapa final'!#REF!="Media",'Mapa final'!#REF!="Catastrófico"),CONCATENATE("R9C",'Mapa final'!#REF!),"")</f>
        <v>#REF!</v>
      </c>
      <c r="AN34" s="39"/>
      <c r="AO34" s="654"/>
      <c r="AP34" s="655"/>
      <c r="AQ34" s="655"/>
      <c r="AR34" s="655"/>
      <c r="AS34" s="655"/>
      <c r="AT34" s="656"/>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row>
    <row r="35" spans="1:80" ht="15.75" customHeight="1">
      <c r="A35" s="39"/>
      <c r="B35" s="573"/>
      <c r="C35" s="573"/>
      <c r="D35" s="574"/>
      <c r="E35" s="617"/>
      <c r="F35" s="618"/>
      <c r="G35" s="618"/>
      <c r="H35" s="618"/>
      <c r="I35" s="619"/>
      <c r="J35" s="65" t="e">
        <f>IF(AND('Mapa final'!#REF!="Media",'Mapa final'!#REF!="Leve"),CONCATENATE("R10C",'Mapa final'!#REF!),"")</f>
        <v>#REF!</v>
      </c>
      <c r="K35" s="66" t="e">
        <f>IF(AND('Mapa final'!#REF!="Media",'Mapa final'!#REF!="Leve"),CONCATENATE("R10C",'Mapa final'!#REF!),"")</f>
        <v>#REF!</v>
      </c>
      <c r="L35" s="66" t="e">
        <f>IF(AND('Mapa final'!#REF!="Media",'Mapa final'!#REF!="Leve"),CONCATENATE("R10C",'Mapa final'!#REF!),"")</f>
        <v>#REF!</v>
      </c>
      <c r="M35" s="66" t="e">
        <f>IF(AND('Mapa final'!#REF!="Media",'Mapa final'!#REF!="Leve"),CONCATENATE("R10C",'Mapa final'!#REF!),"")</f>
        <v>#REF!</v>
      </c>
      <c r="N35" s="66" t="e">
        <f>IF(AND('Mapa final'!#REF!="Media",'Mapa final'!#REF!="Leve"),CONCATENATE("R10C",'Mapa final'!#REF!),"")</f>
        <v>#REF!</v>
      </c>
      <c r="O35" s="67" t="e">
        <f>IF(AND('Mapa final'!#REF!="Media",'Mapa final'!#REF!="Leve"),CONCATENATE("R10C",'Mapa final'!#REF!),"")</f>
        <v>#REF!</v>
      </c>
      <c r="P35" s="65" t="e">
        <f>IF(AND('Mapa final'!#REF!="Media",'Mapa final'!#REF!="Menor"),CONCATENATE("R10C",'Mapa final'!#REF!),"")</f>
        <v>#REF!</v>
      </c>
      <c r="Q35" s="66" t="e">
        <f>IF(AND('Mapa final'!#REF!="Media",'Mapa final'!#REF!="Menor"),CONCATENATE("R10C",'Mapa final'!#REF!),"")</f>
        <v>#REF!</v>
      </c>
      <c r="R35" s="66" t="e">
        <f>IF(AND('Mapa final'!#REF!="Media",'Mapa final'!#REF!="Menor"),CONCATENATE("R10C",'Mapa final'!#REF!),"")</f>
        <v>#REF!</v>
      </c>
      <c r="S35" s="66" t="e">
        <f>IF(AND('Mapa final'!#REF!="Media",'Mapa final'!#REF!="Menor"),CONCATENATE("R10C",'Mapa final'!#REF!),"")</f>
        <v>#REF!</v>
      </c>
      <c r="T35" s="66" t="e">
        <f>IF(AND('Mapa final'!#REF!="Media",'Mapa final'!#REF!="Menor"),CONCATENATE("R10C",'Mapa final'!#REF!),"")</f>
        <v>#REF!</v>
      </c>
      <c r="U35" s="67" t="e">
        <f>IF(AND('Mapa final'!#REF!="Media",'Mapa final'!#REF!="Menor"),CONCATENATE("R10C",'Mapa final'!#REF!),"")</f>
        <v>#REF!</v>
      </c>
      <c r="V35" s="65" t="e">
        <f>IF(AND('Mapa final'!#REF!="Media",'Mapa final'!#REF!="Moderado"),CONCATENATE("R10C",'Mapa final'!#REF!),"")</f>
        <v>#REF!</v>
      </c>
      <c r="W35" s="66" t="e">
        <f>IF(AND('Mapa final'!#REF!="Media",'Mapa final'!#REF!="Moderado"),CONCATENATE("R10C",'Mapa final'!#REF!),"")</f>
        <v>#REF!</v>
      </c>
      <c r="X35" s="66" t="e">
        <f>IF(AND('Mapa final'!#REF!="Media",'Mapa final'!#REF!="Moderado"),CONCATENATE("R10C",'Mapa final'!#REF!),"")</f>
        <v>#REF!</v>
      </c>
      <c r="Y35" s="66" t="e">
        <f>IF(AND('Mapa final'!#REF!="Media",'Mapa final'!#REF!="Moderado"),CONCATENATE("R10C",'Mapa final'!#REF!),"")</f>
        <v>#REF!</v>
      </c>
      <c r="Z35" s="66" t="e">
        <f>IF(AND('Mapa final'!#REF!="Media",'Mapa final'!#REF!="Moderado"),CONCATENATE("R10C",'Mapa final'!#REF!),"")</f>
        <v>#REF!</v>
      </c>
      <c r="AA35" s="67" t="e">
        <f>IF(AND('Mapa final'!#REF!="Media",'Mapa final'!#REF!="Moderado"),CONCATENATE("R10C",'Mapa final'!#REF!),"")</f>
        <v>#REF!</v>
      </c>
      <c r="AB35" s="59" t="e">
        <f>IF(AND('Mapa final'!#REF!="Media",'Mapa final'!#REF!="Mayor"),CONCATENATE("R10C",'Mapa final'!#REF!),"")</f>
        <v>#REF!</v>
      </c>
      <c r="AC35" s="60" t="e">
        <f>IF(AND('Mapa final'!#REF!="Media",'Mapa final'!#REF!="Mayor"),CONCATENATE("R10C",'Mapa final'!#REF!),"")</f>
        <v>#REF!</v>
      </c>
      <c r="AD35" s="60" t="e">
        <f>IF(AND('Mapa final'!#REF!="Media",'Mapa final'!#REF!="Mayor"),CONCATENATE("R10C",'Mapa final'!#REF!),"")</f>
        <v>#REF!</v>
      </c>
      <c r="AE35" s="60" t="e">
        <f>IF(AND('Mapa final'!#REF!="Media",'Mapa final'!#REF!="Mayor"),CONCATENATE("R10C",'Mapa final'!#REF!),"")</f>
        <v>#REF!</v>
      </c>
      <c r="AF35" s="60" t="e">
        <f>IF(AND('Mapa final'!#REF!="Media",'Mapa final'!#REF!="Mayor"),CONCATENATE("R10C",'Mapa final'!#REF!),"")</f>
        <v>#REF!</v>
      </c>
      <c r="AG35" s="61" t="e">
        <f>IF(AND('Mapa final'!#REF!="Media",'Mapa final'!#REF!="Mayor"),CONCATENATE("R10C",'Mapa final'!#REF!),"")</f>
        <v>#REF!</v>
      </c>
      <c r="AH35" s="87" t="e">
        <f>IF(AND('Mapa final'!#REF!="Media",'Mapa final'!#REF!="Catastrófico"),CONCATENATE("R10C",'Mapa final'!#REF!),"")</f>
        <v>#REF!</v>
      </c>
      <c r="AI35" s="88" t="e">
        <f>IF(AND('Mapa final'!#REF!="Media",'Mapa final'!#REF!="Catastrófico"),CONCATENATE("R10C",'Mapa final'!#REF!),"")</f>
        <v>#REF!</v>
      </c>
      <c r="AJ35" s="88" t="e">
        <f>IF(AND('Mapa final'!#REF!="Media",'Mapa final'!#REF!="Catastrófico"),CONCATENATE("R10C",'Mapa final'!#REF!),"")</f>
        <v>#REF!</v>
      </c>
      <c r="AK35" s="88" t="e">
        <f>IF(AND('Mapa final'!#REF!="Media",'Mapa final'!#REF!="Catastrófico"),CONCATENATE("R10C",'Mapa final'!#REF!),"")</f>
        <v>#REF!</v>
      </c>
      <c r="AL35" s="88" t="e">
        <f>IF(AND('Mapa final'!#REF!="Media",'Mapa final'!#REF!="Catastrófico"),CONCATENATE("R10C",'Mapa final'!#REF!),"")</f>
        <v>#REF!</v>
      </c>
      <c r="AM35" s="89" t="e">
        <f>IF(AND('Mapa final'!#REF!="Media",'Mapa final'!#REF!="Catastrófico"),CONCATENATE("R10C",'Mapa final'!#REF!),"")</f>
        <v>#REF!</v>
      </c>
      <c r="AN35" s="39"/>
      <c r="AO35" s="657"/>
      <c r="AP35" s="658"/>
      <c r="AQ35" s="658"/>
      <c r="AR35" s="658"/>
      <c r="AS35" s="658"/>
      <c r="AT35" s="65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row>
    <row r="36" spans="1:80" ht="15" customHeight="1">
      <c r="A36" s="39"/>
      <c r="B36" s="573"/>
      <c r="C36" s="573"/>
      <c r="D36" s="574"/>
      <c r="E36" s="611" t="s">
        <v>289</v>
      </c>
      <c r="F36" s="612"/>
      <c r="G36" s="612"/>
      <c r="H36" s="612"/>
      <c r="I36" s="612"/>
      <c r="J36" s="71" t="str">
        <f>IF(AND('Mapa final'!$AB$10="Baja",'Mapa final'!$AD$10="Leve"),CONCATENATE("R1C",'Mapa final'!$R$10),"")</f>
        <v/>
      </c>
      <c r="K36" s="72" t="str">
        <f>IF(AND('Mapa final'!$AB$11="Baja",'Mapa final'!$AD$11="Leve"),CONCATENATE("R1C",'Mapa final'!$R$11),"")</f>
        <v/>
      </c>
      <c r="L36" s="72" t="str">
        <f>IF(AND('Mapa final'!$AB$12="Baja",'Mapa final'!$AD$12="Leve"),CONCATENATE("R1C",'Mapa final'!$R$12),"")</f>
        <v/>
      </c>
      <c r="M36" s="72" t="str">
        <f>IF(AND('Mapa final'!$AB$13="Baja",'Mapa final'!$AD$13="Leve"),CONCATENATE("R1C",'Mapa final'!$R$13),"")</f>
        <v/>
      </c>
      <c r="N36" s="72" t="str">
        <f>IF(AND('Mapa final'!$AB$14="Baja",'Mapa final'!$AD$14="Leve"),CONCATENATE("R1C",'Mapa final'!$R$14),"")</f>
        <v/>
      </c>
      <c r="O36" s="73" t="str">
        <f>IF(AND('Mapa final'!$AB$15="Baja",'Mapa final'!$AD$15="Leve"),CONCATENATE("R1C",'Mapa final'!$R$15),"")</f>
        <v/>
      </c>
      <c r="P36" s="62" t="str">
        <f>IF(AND('Mapa final'!$AB$10="Baja",'Mapa final'!$AD$10="Menor"),CONCATENATE("R1C",'Mapa final'!$R$10),"")</f>
        <v/>
      </c>
      <c r="Q36" s="63" t="str">
        <f>IF(AND('Mapa final'!$AB$11="Baja",'Mapa final'!$AD$11="Menor"),CONCATENATE("R1C",'Mapa final'!$R$11),"")</f>
        <v/>
      </c>
      <c r="R36" s="63" t="str">
        <f>IF(AND('Mapa final'!$AB$12="Baja",'Mapa final'!$AD$12="Menor"),CONCATENATE("R1C",'Mapa final'!$R$12),"")</f>
        <v/>
      </c>
      <c r="S36" s="63" t="str">
        <f>IF(AND('Mapa final'!$AB$13="Baja",'Mapa final'!$AD$13="Menor"),CONCATENATE("R1C",'Mapa final'!$R$13),"")</f>
        <v/>
      </c>
      <c r="T36" s="63" t="str">
        <f>IF(AND('Mapa final'!$AB$14="Baja",'Mapa final'!$AD$14="Menor"),CONCATENATE("R1C",'Mapa final'!$R$14),"")</f>
        <v/>
      </c>
      <c r="U36" s="64" t="str">
        <f>IF(AND('Mapa final'!$AB$15="Baja",'Mapa final'!$AD$15="Menor"),CONCATENATE("R1C",'Mapa final'!$R$15),"")</f>
        <v/>
      </c>
      <c r="V36" s="62" t="str">
        <f>IF(AND('Mapa final'!$AB$10="Baja",'Mapa final'!$AD$10="Moderado"),CONCATENATE("R1C",'Mapa final'!$R$10),"")</f>
        <v/>
      </c>
      <c r="W36" s="63" t="str">
        <f>IF(AND('Mapa final'!$AB$11="Baja",'Mapa final'!$AD$11="Moderado"),CONCATENATE("R1C",'Mapa final'!$R$11),"")</f>
        <v/>
      </c>
      <c r="X36" s="63" t="str">
        <f>IF(AND('Mapa final'!$AB$12="Baja",'Mapa final'!$AD$12="Moderado"),CONCATENATE("R1C",'Mapa final'!$R$12),"")</f>
        <v/>
      </c>
      <c r="Y36" s="63" t="str">
        <f>IF(AND('Mapa final'!$AB$13="Baja",'Mapa final'!$AD$13="Moderado"),CONCATENATE("R1C",'Mapa final'!$R$13),"")</f>
        <v/>
      </c>
      <c r="Z36" s="63" t="str">
        <f>IF(AND('Mapa final'!$AB$14="Baja",'Mapa final'!$AD$14="Moderado"),CONCATENATE("R1C",'Mapa final'!$R$14),"")</f>
        <v>R1C2</v>
      </c>
      <c r="AA36" s="64" t="str">
        <f>IF(AND('Mapa final'!$AB$15="Baja",'Mapa final'!$AD$15="Moderado"),CONCATENATE("R1C",'Mapa final'!$R$15),"")</f>
        <v/>
      </c>
      <c r="AB36" s="53" t="str">
        <f>IF(AND('Mapa final'!$AB$10="Baja",'Mapa final'!$AD$10="Mayor"),CONCATENATE("R1C",'Mapa final'!$R$10),"")</f>
        <v/>
      </c>
      <c r="AC36" s="54" t="str">
        <f>IF(AND('Mapa final'!$AB$11="Baja",'Mapa final'!$AD$11="Mayor"),CONCATENATE("R1C",'Mapa final'!$R$11),"")</f>
        <v/>
      </c>
      <c r="AD36" s="54" t="str">
        <f>IF(AND('Mapa final'!$AB$12="Baja",'Mapa final'!$AD$12="Mayor"),CONCATENATE("R1C",'Mapa final'!$R$12),"")</f>
        <v/>
      </c>
      <c r="AE36" s="54" t="str">
        <f>IF(AND('Mapa final'!$AB$13="Baja",'Mapa final'!$AD$13="Mayor"),CONCATENATE("R1C",'Mapa final'!$R$13),"")</f>
        <v/>
      </c>
      <c r="AF36" s="54" t="str">
        <f>IF(AND('Mapa final'!$AB$14="Baja",'Mapa final'!$AD$14="Mayor"),CONCATENATE("R1C",'Mapa final'!$R$14),"")</f>
        <v/>
      </c>
      <c r="AG36" s="55" t="str">
        <f>IF(AND('Mapa final'!$AB$15="Baja",'Mapa final'!$AD$15="Mayor"),CONCATENATE("R1C",'Mapa final'!$R$15),"")</f>
        <v/>
      </c>
      <c r="AH36" s="81" t="str">
        <f>IF(AND('Mapa final'!$AB$10="Baja",'Mapa final'!$AD$10="Catastrófico"),CONCATENATE("R1C",'Mapa final'!$R$10),"")</f>
        <v/>
      </c>
      <c r="AI36" s="82" t="str">
        <f>IF(AND('Mapa final'!$AB$11="Baja",'Mapa final'!$AD$11="Catastrófico"),CONCATENATE("R1C",'Mapa final'!$R$11),"")</f>
        <v/>
      </c>
      <c r="AJ36" s="82" t="str">
        <f>IF(AND('Mapa final'!$AB$12="Baja",'Mapa final'!$AD$12="Catastrófico"),CONCATENATE("R1C",'Mapa final'!$R$12),"")</f>
        <v/>
      </c>
      <c r="AK36" s="82" t="str">
        <f>IF(AND('Mapa final'!$AB$13="Baja",'Mapa final'!$AD$13="Catastrófico"),CONCATENATE("R1C",'Mapa final'!$R$13),"")</f>
        <v/>
      </c>
      <c r="AL36" s="82" t="str">
        <f>IF(AND('Mapa final'!$AB$14="Baja",'Mapa final'!$AD$14="Catastrófico"),CONCATENATE("R1C",'Mapa final'!$R$14),"")</f>
        <v/>
      </c>
      <c r="AM36" s="83" t="str">
        <f>IF(AND('Mapa final'!$AB$15="Baja",'Mapa final'!$AD$15="Catastrófico"),CONCATENATE("R1C",'Mapa final'!$R$15),"")</f>
        <v/>
      </c>
      <c r="AN36" s="39"/>
      <c r="AO36" s="642" t="s">
        <v>290</v>
      </c>
      <c r="AP36" s="643"/>
      <c r="AQ36" s="643"/>
      <c r="AR36" s="643"/>
      <c r="AS36" s="643"/>
      <c r="AT36" s="644"/>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row>
    <row r="37" spans="1:80" ht="15" customHeight="1">
      <c r="A37" s="39"/>
      <c r="B37" s="573"/>
      <c r="C37" s="573"/>
      <c r="D37" s="574"/>
      <c r="E37" s="630"/>
      <c r="F37" s="615"/>
      <c r="G37" s="615"/>
      <c r="H37" s="615"/>
      <c r="I37" s="615"/>
      <c r="J37" s="74" t="str">
        <f>IF(AND('Mapa final'!$AB$16="Baja",'Mapa final'!$AD$16="Leve"),CONCATENATE("R2C",'Mapa final'!$R$16),"")</f>
        <v/>
      </c>
      <c r="K37" s="75" t="str">
        <f>IF(AND('Mapa final'!$AB$17="Baja",'Mapa final'!$AD$17="Leve"),CONCATENATE("R2C",'Mapa final'!$R$17),"")</f>
        <v/>
      </c>
      <c r="L37" s="75" t="str">
        <f>IF(AND('Mapa final'!$AB$18="Baja",'Mapa final'!$AD$18="Leve"),CONCATENATE("R2C",'Mapa final'!$R$18),"")</f>
        <v/>
      </c>
      <c r="M37" s="75" t="str">
        <f>IF(AND('Mapa final'!$AB$19="Baja",'Mapa final'!$AD$19="Leve"),CONCATENATE("R2C",'Mapa final'!$R$19),"")</f>
        <v/>
      </c>
      <c r="N37" s="75" t="str">
        <f>IF(AND('Mapa final'!$AB$20="Baja",'Mapa final'!$AD$20="Leve"),CONCATENATE("R2C",'Mapa final'!$R$20),"")</f>
        <v/>
      </c>
      <c r="O37" s="76" t="str">
        <f>IF(AND('Mapa final'!$AB$21="Baja",'Mapa final'!$AD$21="Leve"),CONCATENATE("R2C",'Mapa final'!$R$21),"")</f>
        <v/>
      </c>
      <c r="P37" s="65" t="str">
        <f>IF(AND('Mapa final'!$AB$16="Baja",'Mapa final'!$AD$16="Menor"),CONCATENATE("R2C",'Mapa final'!$R$16),"")</f>
        <v/>
      </c>
      <c r="Q37" s="66" t="str">
        <f>IF(AND('Mapa final'!$AB$17="Baja",'Mapa final'!$AD$17="Menor"),CONCATENATE("R2C",'Mapa final'!$R$17),"")</f>
        <v/>
      </c>
      <c r="R37" s="66" t="str">
        <f>IF(AND('Mapa final'!$AB$18="Baja",'Mapa final'!$AD$18="Menor"),CONCATENATE("R2C",'Mapa final'!$R$18),"")</f>
        <v/>
      </c>
      <c r="S37" s="66" t="str">
        <f>IF(AND('Mapa final'!$AB$19="Baja",'Mapa final'!$AD$19="Menor"),CONCATENATE("R2C",'Mapa final'!$R$19),"")</f>
        <v/>
      </c>
      <c r="T37" s="66" t="str">
        <f>IF(AND('Mapa final'!$AB$20="Baja",'Mapa final'!$AD$20="Menor"),CONCATENATE("R2C",'Mapa final'!$R$20),"")</f>
        <v/>
      </c>
      <c r="U37" s="67" t="str">
        <f>IF(AND('Mapa final'!$AB$21="Baja",'Mapa final'!$AD$21="Menor"),CONCATENATE("R2C",'Mapa final'!$R$21),"")</f>
        <v/>
      </c>
      <c r="V37" s="65" t="str">
        <f>IF(AND('Mapa final'!$AB$16="Baja",'Mapa final'!$AD$16="Moderado"),CONCATENATE("R2C",'Mapa final'!$R$16),"")</f>
        <v>R2C1</v>
      </c>
      <c r="W37" s="66" t="str">
        <f>IF(AND('Mapa final'!$AB$17="Baja",'Mapa final'!$AD$17="Moderado"),CONCATENATE("R2C",'Mapa final'!$R$17),"")</f>
        <v/>
      </c>
      <c r="X37" s="66" t="str">
        <f>IF(AND('Mapa final'!$AB$18="Baja",'Mapa final'!$AD$18="Moderado"),CONCATENATE("R2C",'Mapa final'!$R$18),"")</f>
        <v/>
      </c>
      <c r="Y37" s="66" t="str">
        <f>IF(AND('Mapa final'!$AB$19="Baja",'Mapa final'!$AD$19="Moderado"),CONCATENATE("R2C",'Mapa final'!$R$19),"")</f>
        <v/>
      </c>
      <c r="Z37" s="66" t="str">
        <f>IF(AND('Mapa final'!$AB$20="Baja",'Mapa final'!$AD$20="Moderado"),CONCATENATE("R2C",'Mapa final'!$R$20),"")</f>
        <v/>
      </c>
      <c r="AA37" s="67" t="str">
        <f>IF(AND('Mapa final'!$AB$21="Baja",'Mapa final'!$AD$21="Moderado"),CONCATENATE("R2C",'Mapa final'!$R$21),"")</f>
        <v/>
      </c>
      <c r="AB37" s="56" t="str">
        <f>IF(AND('Mapa final'!$AB$16="Baja",'Mapa final'!$AD$16="Mayor"),CONCATENATE("R2C",'Mapa final'!$R$16),"")</f>
        <v/>
      </c>
      <c r="AC37" s="57" t="str">
        <f>IF(AND('Mapa final'!$AB$17="Baja",'Mapa final'!$AD$17="Mayor"),CONCATENATE("R2C",'Mapa final'!$R$17),"")</f>
        <v/>
      </c>
      <c r="AD37" s="57" t="str">
        <f>IF(AND('Mapa final'!$AB$18="Baja",'Mapa final'!$AD$18="Mayor"),CONCATENATE("R2C",'Mapa final'!$R$18),"")</f>
        <v/>
      </c>
      <c r="AE37" s="57" t="str">
        <f>IF(AND('Mapa final'!$AB$19="Baja",'Mapa final'!$AD$19="Mayor"),CONCATENATE("R2C",'Mapa final'!$R$19),"")</f>
        <v/>
      </c>
      <c r="AF37" s="57" t="str">
        <f>IF(AND('Mapa final'!$AB$20="Baja",'Mapa final'!$AD$20="Mayor"),CONCATENATE("R2C",'Mapa final'!$R$20),"")</f>
        <v/>
      </c>
      <c r="AG37" s="58" t="str">
        <f>IF(AND('Mapa final'!$AB$21="Baja",'Mapa final'!$AD$21="Mayor"),CONCATENATE("R2C",'Mapa final'!$R$21),"")</f>
        <v/>
      </c>
      <c r="AH37" s="84" t="str">
        <f>IF(AND('Mapa final'!$AB$16="Baja",'Mapa final'!$AD$16="Catastrófico"),CONCATENATE("R2C",'Mapa final'!$R$16),"")</f>
        <v/>
      </c>
      <c r="AI37" s="85" t="str">
        <f>IF(AND('Mapa final'!$AB$17="Baja",'Mapa final'!$AD$17="Catastrófico"),CONCATENATE("R2C",'Mapa final'!$R$17),"")</f>
        <v/>
      </c>
      <c r="AJ37" s="85" t="str">
        <f>IF(AND('Mapa final'!$AB$18="Baja",'Mapa final'!$AD$18="Catastrófico"),CONCATENATE("R2C",'Mapa final'!$R$18),"")</f>
        <v/>
      </c>
      <c r="AK37" s="85" t="str">
        <f>IF(AND('Mapa final'!$AB$19="Baja",'Mapa final'!$AD$19="Catastrófico"),CONCATENATE("R2C",'Mapa final'!$R$19),"")</f>
        <v/>
      </c>
      <c r="AL37" s="85" t="str">
        <f>IF(AND('Mapa final'!$AB$20="Baja",'Mapa final'!$AD$20="Catastrófico"),CONCATENATE("R2C",'Mapa final'!$R$20),"")</f>
        <v/>
      </c>
      <c r="AM37" s="86" t="str">
        <f>IF(AND('Mapa final'!$AB$21="Baja",'Mapa final'!$AD$21="Catastrófico"),CONCATENATE("R2C",'Mapa final'!$R$21),"")</f>
        <v/>
      </c>
      <c r="AN37" s="39"/>
      <c r="AO37" s="645"/>
      <c r="AP37" s="646"/>
      <c r="AQ37" s="646"/>
      <c r="AR37" s="646"/>
      <c r="AS37" s="646"/>
      <c r="AT37" s="647"/>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row>
    <row r="38" spans="1:80" ht="15" customHeight="1">
      <c r="A38" s="39"/>
      <c r="B38" s="573"/>
      <c r="C38" s="573"/>
      <c r="D38" s="574"/>
      <c r="E38" s="614"/>
      <c r="F38" s="615"/>
      <c r="G38" s="615"/>
      <c r="H38" s="615"/>
      <c r="I38" s="615"/>
      <c r="J38" s="74" t="e">
        <f>IF(AND('Mapa final'!#REF!="Baja",'Mapa final'!#REF!="Leve"),CONCATENATE("R3C",'Mapa final'!#REF!),"")</f>
        <v>#REF!</v>
      </c>
      <c r="K38" s="75" t="e">
        <f>IF(AND('Mapa final'!#REF!="Baja",'Mapa final'!#REF!="Leve"),CONCATENATE("R3C",'Mapa final'!#REF!),"")</f>
        <v>#REF!</v>
      </c>
      <c r="L38" s="75" t="e">
        <f>IF(AND('Mapa final'!#REF!="Baja",'Mapa final'!#REF!="Leve"),CONCATENATE("R3C",'Mapa final'!#REF!),"")</f>
        <v>#REF!</v>
      </c>
      <c r="M38" s="75" t="e">
        <f>IF(AND('Mapa final'!#REF!="Baja",'Mapa final'!#REF!="Leve"),CONCATENATE("R3C",'Mapa final'!#REF!),"")</f>
        <v>#REF!</v>
      </c>
      <c r="N38" s="75" t="e">
        <f>IF(AND('Mapa final'!#REF!="Baja",'Mapa final'!#REF!="Leve"),CONCATENATE("R3C",'Mapa final'!#REF!),"")</f>
        <v>#REF!</v>
      </c>
      <c r="O38" s="76" t="e">
        <f>IF(AND('Mapa final'!#REF!="Baja",'Mapa final'!#REF!="Leve"),CONCATENATE("R3C",'Mapa final'!#REF!),"")</f>
        <v>#REF!</v>
      </c>
      <c r="P38" s="65" t="e">
        <f>IF(AND('Mapa final'!#REF!="Baja",'Mapa final'!#REF!="Menor"),CONCATENATE("R3C",'Mapa final'!#REF!),"")</f>
        <v>#REF!</v>
      </c>
      <c r="Q38" s="66" t="e">
        <f>IF(AND('Mapa final'!#REF!="Baja",'Mapa final'!#REF!="Menor"),CONCATENATE("R3C",'Mapa final'!#REF!),"")</f>
        <v>#REF!</v>
      </c>
      <c r="R38" s="66" t="e">
        <f>IF(AND('Mapa final'!#REF!="Baja",'Mapa final'!#REF!="Menor"),CONCATENATE("R3C",'Mapa final'!#REF!),"")</f>
        <v>#REF!</v>
      </c>
      <c r="S38" s="66" t="e">
        <f>IF(AND('Mapa final'!#REF!="Baja",'Mapa final'!#REF!="Menor"),CONCATENATE("R3C",'Mapa final'!#REF!),"")</f>
        <v>#REF!</v>
      </c>
      <c r="T38" s="66" t="e">
        <f>IF(AND('Mapa final'!#REF!="Baja",'Mapa final'!#REF!="Menor"),CONCATENATE("R3C",'Mapa final'!#REF!),"")</f>
        <v>#REF!</v>
      </c>
      <c r="U38" s="67" t="e">
        <f>IF(AND('Mapa final'!#REF!="Baja",'Mapa final'!#REF!="Menor"),CONCATENATE("R3C",'Mapa final'!#REF!),"")</f>
        <v>#REF!</v>
      </c>
      <c r="V38" s="65" t="e">
        <f>IF(AND('Mapa final'!#REF!="Baja",'Mapa final'!#REF!="Moderado"),CONCATENATE("R3C",'Mapa final'!#REF!),"")</f>
        <v>#REF!</v>
      </c>
      <c r="W38" s="66" t="e">
        <f>IF(AND('Mapa final'!#REF!="Baja",'Mapa final'!#REF!="Moderado"),CONCATENATE("R3C",'Mapa final'!#REF!),"")</f>
        <v>#REF!</v>
      </c>
      <c r="X38" s="66" t="e">
        <f>IF(AND('Mapa final'!#REF!="Baja",'Mapa final'!#REF!="Moderado"),CONCATENATE("R3C",'Mapa final'!#REF!),"")</f>
        <v>#REF!</v>
      </c>
      <c r="Y38" s="66" t="e">
        <f>IF(AND('Mapa final'!#REF!="Baja",'Mapa final'!#REF!="Moderado"),CONCATENATE("R3C",'Mapa final'!#REF!),"")</f>
        <v>#REF!</v>
      </c>
      <c r="Z38" s="66" t="e">
        <f>IF(AND('Mapa final'!#REF!="Baja",'Mapa final'!#REF!="Moderado"),CONCATENATE("R3C",'Mapa final'!#REF!),"")</f>
        <v>#REF!</v>
      </c>
      <c r="AA38" s="67" t="e">
        <f>IF(AND('Mapa final'!#REF!="Baja",'Mapa final'!#REF!="Moderado"),CONCATENATE("R3C",'Mapa final'!#REF!),"")</f>
        <v>#REF!</v>
      </c>
      <c r="AB38" s="56" t="e">
        <f>IF(AND('Mapa final'!#REF!="Baja",'Mapa final'!#REF!="Mayor"),CONCATENATE("R3C",'Mapa final'!#REF!),"")</f>
        <v>#REF!</v>
      </c>
      <c r="AC38" s="57" t="e">
        <f>IF(AND('Mapa final'!#REF!="Baja",'Mapa final'!#REF!="Mayor"),CONCATENATE("R3C",'Mapa final'!#REF!),"")</f>
        <v>#REF!</v>
      </c>
      <c r="AD38" s="57" t="e">
        <f>IF(AND('Mapa final'!#REF!="Baja",'Mapa final'!#REF!="Mayor"),CONCATENATE("R3C",'Mapa final'!#REF!),"")</f>
        <v>#REF!</v>
      </c>
      <c r="AE38" s="57" t="e">
        <f>IF(AND('Mapa final'!#REF!="Baja",'Mapa final'!#REF!="Mayor"),CONCATENATE("R3C",'Mapa final'!#REF!),"")</f>
        <v>#REF!</v>
      </c>
      <c r="AF38" s="57" t="e">
        <f>IF(AND('Mapa final'!#REF!="Baja",'Mapa final'!#REF!="Mayor"),CONCATENATE("R3C",'Mapa final'!#REF!),"")</f>
        <v>#REF!</v>
      </c>
      <c r="AG38" s="58" t="e">
        <f>IF(AND('Mapa final'!#REF!="Baja",'Mapa final'!#REF!="Mayor"),CONCATENATE("R3C",'Mapa final'!#REF!),"")</f>
        <v>#REF!</v>
      </c>
      <c r="AH38" s="84" t="e">
        <f>IF(AND('Mapa final'!#REF!="Baja",'Mapa final'!#REF!="Catastrófico"),CONCATENATE("R3C",'Mapa final'!#REF!),"")</f>
        <v>#REF!</v>
      </c>
      <c r="AI38" s="85" t="e">
        <f>IF(AND('Mapa final'!#REF!="Baja",'Mapa final'!#REF!="Catastrófico"),CONCATENATE("R3C",'Mapa final'!#REF!),"")</f>
        <v>#REF!</v>
      </c>
      <c r="AJ38" s="85" t="e">
        <f>IF(AND('Mapa final'!#REF!="Baja",'Mapa final'!#REF!="Catastrófico"),CONCATENATE("R3C",'Mapa final'!#REF!),"")</f>
        <v>#REF!</v>
      </c>
      <c r="AK38" s="85" t="e">
        <f>IF(AND('Mapa final'!#REF!="Baja",'Mapa final'!#REF!="Catastrófico"),CONCATENATE("R3C",'Mapa final'!#REF!),"")</f>
        <v>#REF!</v>
      </c>
      <c r="AL38" s="85" t="e">
        <f>IF(AND('Mapa final'!#REF!="Baja",'Mapa final'!#REF!="Catastrófico"),CONCATENATE("R3C",'Mapa final'!#REF!),"")</f>
        <v>#REF!</v>
      </c>
      <c r="AM38" s="86" t="e">
        <f>IF(AND('Mapa final'!#REF!="Baja",'Mapa final'!#REF!="Catastrófico"),CONCATENATE("R3C",'Mapa final'!#REF!),"")</f>
        <v>#REF!</v>
      </c>
      <c r="AN38" s="39"/>
      <c r="AO38" s="645"/>
      <c r="AP38" s="646"/>
      <c r="AQ38" s="646"/>
      <c r="AR38" s="646"/>
      <c r="AS38" s="646"/>
      <c r="AT38" s="647"/>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row>
    <row r="39" spans="1:80" ht="15" customHeight="1">
      <c r="A39" s="39"/>
      <c r="B39" s="573"/>
      <c r="C39" s="573"/>
      <c r="D39" s="574"/>
      <c r="E39" s="614"/>
      <c r="F39" s="615"/>
      <c r="G39" s="615"/>
      <c r="H39" s="615"/>
      <c r="I39" s="615"/>
      <c r="J39" s="74" t="e">
        <f>IF(AND('Mapa final'!#REF!="Baja",'Mapa final'!#REF!="Leve"),CONCATENATE("R4C",'Mapa final'!#REF!),"")</f>
        <v>#REF!</v>
      </c>
      <c r="K39" s="75" t="e">
        <f>IF(AND('Mapa final'!#REF!="Baja",'Mapa final'!#REF!="Leve"),CONCATENATE("R4C",'Mapa final'!#REF!),"")</f>
        <v>#REF!</v>
      </c>
      <c r="L39" s="75" t="e">
        <f>IF(AND('Mapa final'!#REF!="Baja",'Mapa final'!#REF!="Leve"),CONCATENATE("R4C",'Mapa final'!#REF!),"")</f>
        <v>#REF!</v>
      </c>
      <c r="M39" s="75" t="e">
        <f>IF(AND('Mapa final'!#REF!="Baja",'Mapa final'!#REF!="Leve"),CONCATENATE("R4C",'Mapa final'!#REF!),"")</f>
        <v>#REF!</v>
      </c>
      <c r="N39" s="75" t="e">
        <f>IF(AND('Mapa final'!#REF!="Baja",'Mapa final'!#REF!="Leve"),CONCATENATE("R4C",'Mapa final'!#REF!),"")</f>
        <v>#REF!</v>
      </c>
      <c r="O39" s="76" t="e">
        <f>IF(AND('Mapa final'!#REF!="Baja",'Mapa final'!#REF!="Leve"),CONCATENATE("R4C",'Mapa final'!#REF!),"")</f>
        <v>#REF!</v>
      </c>
      <c r="P39" s="65" t="e">
        <f>IF(AND('Mapa final'!#REF!="Baja",'Mapa final'!#REF!="Menor"),CONCATENATE("R4C",'Mapa final'!#REF!),"")</f>
        <v>#REF!</v>
      </c>
      <c r="Q39" s="66" t="e">
        <f>IF(AND('Mapa final'!#REF!="Baja",'Mapa final'!#REF!="Menor"),CONCATENATE("R4C",'Mapa final'!#REF!),"")</f>
        <v>#REF!</v>
      </c>
      <c r="R39" s="66" t="e">
        <f>IF(AND('Mapa final'!#REF!="Baja",'Mapa final'!#REF!="Menor"),CONCATENATE("R4C",'Mapa final'!#REF!),"")</f>
        <v>#REF!</v>
      </c>
      <c r="S39" s="66" t="e">
        <f>IF(AND('Mapa final'!#REF!="Baja",'Mapa final'!#REF!="Menor"),CONCATENATE("R4C",'Mapa final'!#REF!),"")</f>
        <v>#REF!</v>
      </c>
      <c r="T39" s="66" t="e">
        <f>IF(AND('Mapa final'!#REF!="Baja",'Mapa final'!#REF!="Menor"),CONCATENATE("R4C",'Mapa final'!#REF!),"")</f>
        <v>#REF!</v>
      </c>
      <c r="U39" s="67" t="e">
        <f>IF(AND('Mapa final'!#REF!="Baja",'Mapa final'!#REF!="Menor"),CONCATENATE("R4C",'Mapa final'!#REF!),"")</f>
        <v>#REF!</v>
      </c>
      <c r="V39" s="65" t="e">
        <f>IF(AND('Mapa final'!#REF!="Baja",'Mapa final'!#REF!="Moderado"),CONCATENATE("R4C",'Mapa final'!#REF!),"")</f>
        <v>#REF!</v>
      </c>
      <c r="W39" s="66" t="e">
        <f>IF(AND('Mapa final'!#REF!="Baja",'Mapa final'!#REF!="Moderado"),CONCATENATE("R4C",'Mapa final'!#REF!),"")</f>
        <v>#REF!</v>
      </c>
      <c r="X39" s="66" t="e">
        <f>IF(AND('Mapa final'!#REF!="Baja",'Mapa final'!#REF!="Moderado"),CONCATENATE("R4C",'Mapa final'!#REF!),"")</f>
        <v>#REF!</v>
      </c>
      <c r="Y39" s="66" t="e">
        <f>IF(AND('Mapa final'!#REF!="Baja",'Mapa final'!#REF!="Moderado"),CONCATENATE("R4C",'Mapa final'!#REF!),"")</f>
        <v>#REF!</v>
      </c>
      <c r="Z39" s="66" t="e">
        <f>IF(AND('Mapa final'!#REF!="Baja",'Mapa final'!#REF!="Moderado"),CONCATENATE("R4C",'Mapa final'!#REF!),"")</f>
        <v>#REF!</v>
      </c>
      <c r="AA39" s="67" t="e">
        <f>IF(AND('Mapa final'!#REF!="Baja",'Mapa final'!#REF!="Moderado"),CONCATENATE("R4C",'Mapa final'!#REF!),"")</f>
        <v>#REF!</v>
      </c>
      <c r="AB39" s="56" t="e">
        <f>IF(AND('Mapa final'!#REF!="Baja",'Mapa final'!#REF!="Mayor"),CONCATENATE("R4C",'Mapa final'!#REF!),"")</f>
        <v>#REF!</v>
      </c>
      <c r="AC39" s="57" t="e">
        <f>IF(AND('Mapa final'!#REF!="Baja",'Mapa final'!#REF!="Mayor"),CONCATENATE("R4C",'Mapa final'!#REF!),"")</f>
        <v>#REF!</v>
      </c>
      <c r="AD39" s="57" t="e">
        <f>IF(AND('Mapa final'!#REF!="Baja",'Mapa final'!#REF!="Mayor"),CONCATENATE("R4C",'Mapa final'!#REF!),"")</f>
        <v>#REF!</v>
      </c>
      <c r="AE39" s="57" t="e">
        <f>IF(AND('Mapa final'!#REF!="Baja",'Mapa final'!#REF!="Mayor"),CONCATENATE("R4C",'Mapa final'!#REF!),"")</f>
        <v>#REF!</v>
      </c>
      <c r="AF39" s="57" t="e">
        <f>IF(AND('Mapa final'!#REF!="Baja",'Mapa final'!#REF!="Mayor"),CONCATENATE("R4C",'Mapa final'!#REF!),"")</f>
        <v>#REF!</v>
      </c>
      <c r="AG39" s="58" t="e">
        <f>IF(AND('Mapa final'!#REF!="Baja",'Mapa final'!#REF!="Mayor"),CONCATENATE("R4C",'Mapa final'!#REF!),"")</f>
        <v>#REF!</v>
      </c>
      <c r="AH39" s="84" t="e">
        <f>IF(AND('Mapa final'!#REF!="Baja",'Mapa final'!#REF!="Catastrófico"),CONCATENATE("R4C",'Mapa final'!#REF!),"")</f>
        <v>#REF!</v>
      </c>
      <c r="AI39" s="85" t="e">
        <f>IF(AND('Mapa final'!#REF!="Baja",'Mapa final'!#REF!="Catastrófico"),CONCATENATE("R4C",'Mapa final'!#REF!),"")</f>
        <v>#REF!</v>
      </c>
      <c r="AJ39" s="85" t="e">
        <f>IF(AND('Mapa final'!#REF!="Baja",'Mapa final'!#REF!="Catastrófico"),CONCATENATE("R4C",'Mapa final'!#REF!),"")</f>
        <v>#REF!</v>
      </c>
      <c r="AK39" s="85" t="e">
        <f>IF(AND('Mapa final'!#REF!="Baja",'Mapa final'!#REF!="Catastrófico"),CONCATENATE("R4C",'Mapa final'!#REF!),"")</f>
        <v>#REF!</v>
      </c>
      <c r="AL39" s="85" t="e">
        <f>IF(AND('Mapa final'!#REF!="Baja",'Mapa final'!#REF!="Catastrófico"),CONCATENATE("R4C",'Mapa final'!#REF!),"")</f>
        <v>#REF!</v>
      </c>
      <c r="AM39" s="86" t="e">
        <f>IF(AND('Mapa final'!#REF!="Baja",'Mapa final'!#REF!="Catastrófico"),CONCATENATE("R4C",'Mapa final'!#REF!),"")</f>
        <v>#REF!</v>
      </c>
      <c r="AN39" s="39"/>
      <c r="AO39" s="645"/>
      <c r="AP39" s="646"/>
      <c r="AQ39" s="646"/>
      <c r="AR39" s="646"/>
      <c r="AS39" s="646"/>
      <c r="AT39" s="647"/>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row>
    <row r="40" spans="1:80" ht="15" customHeight="1">
      <c r="A40" s="39"/>
      <c r="B40" s="573"/>
      <c r="C40" s="573"/>
      <c r="D40" s="574"/>
      <c r="E40" s="614"/>
      <c r="F40" s="615"/>
      <c r="G40" s="615"/>
      <c r="H40" s="615"/>
      <c r="I40" s="615"/>
      <c r="J40" s="74" t="e">
        <f>IF(AND('Mapa final'!#REF!="Baja",'Mapa final'!#REF!="Leve"),CONCATENATE("R5C",'Mapa final'!#REF!),"")</f>
        <v>#REF!</v>
      </c>
      <c r="K40" s="75" t="e">
        <f>IF(AND('Mapa final'!#REF!="Baja",'Mapa final'!#REF!="Leve"),CONCATENATE("R5C",'Mapa final'!#REF!),"")</f>
        <v>#REF!</v>
      </c>
      <c r="L40" s="75" t="e">
        <f>IF(AND('Mapa final'!#REF!="Baja",'Mapa final'!#REF!="Leve"),CONCATENATE("R5C",'Mapa final'!#REF!),"")</f>
        <v>#REF!</v>
      </c>
      <c r="M40" s="75" t="e">
        <f>IF(AND('Mapa final'!#REF!="Baja",'Mapa final'!#REF!="Leve"),CONCATENATE("R5C",'Mapa final'!#REF!),"")</f>
        <v>#REF!</v>
      </c>
      <c r="N40" s="75" t="e">
        <f>IF(AND('Mapa final'!#REF!="Baja",'Mapa final'!#REF!="Leve"),CONCATENATE("R5C",'Mapa final'!#REF!),"")</f>
        <v>#REF!</v>
      </c>
      <c r="O40" s="76" t="e">
        <f>IF(AND('Mapa final'!#REF!="Baja",'Mapa final'!#REF!="Leve"),CONCATENATE("R5C",'Mapa final'!#REF!),"")</f>
        <v>#REF!</v>
      </c>
      <c r="P40" s="65" t="e">
        <f>IF(AND('Mapa final'!#REF!="Baja",'Mapa final'!#REF!="Menor"),CONCATENATE("R5C",'Mapa final'!#REF!),"")</f>
        <v>#REF!</v>
      </c>
      <c r="Q40" s="66" t="e">
        <f>IF(AND('Mapa final'!#REF!="Baja",'Mapa final'!#REF!="Menor"),CONCATENATE("R5C",'Mapa final'!#REF!),"")</f>
        <v>#REF!</v>
      </c>
      <c r="R40" s="66" t="e">
        <f>IF(AND('Mapa final'!#REF!="Baja",'Mapa final'!#REF!="Menor"),CONCATENATE("R5C",'Mapa final'!#REF!),"")</f>
        <v>#REF!</v>
      </c>
      <c r="S40" s="66" t="e">
        <f>IF(AND('Mapa final'!#REF!="Baja",'Mapa final'!#REF!="Menor"),CONCATENATE("R5C",'Mapa final'!#REF!),"")</f>
        <v>#REF!</v>
      </c>
      <c r="T40" s="66" t="e">
        <f>IF(AND('Mapa final'!#REF!="Baja",'Mapa final'!#REF!="Menor"),CONCATENATE("R5C",'Mapa final'!#REF!),"")</f>
        <v>#REF!</v>
      </c>
      <c r="U40" s="67" t="e">
        <f>IF(AND('Mapa final'!#REF!="Baja",'Mapa final'!#REF!="Menor"),CONCATENATE("R5C",'Mapa final'!#REF!),"")</f>
        <v>#REF!</v>
      </c>
      <c r="V40" s="65" t="e">
        <f>IF(AND('Mapa final'!#REF!="Baja",'Mapa final'!#REF!="Moderado"),CONCATENATE("R5C",'Mapa final'!#REF!),"")</f>
        <v>#REF!</v>
      </c>
      <c r="W40" s="66" t="e">
        <f>IF(AND('Mapa final'!#REF!="Baja",'Mapa final'!#REF!="Moderado"),CONCATENATE("R5C",'Mapa final'!#REF!),"")</f>
        <v>#REF!</v>
      </c>
      <c r="X40" s="66" t="e">
        <f>IF(AND('Mapa final'!#REF!="Baja",'Mapa final'!#REF!="Moderado"),CONCATENATE("R5C",'Mapa final'!#REF!),"")</f>
        <v>#REF!</v>
      </c>
      <c r="Y40" s="66" t="e">
        <f>IF(AND('Mapa final'!#REF!="Baja",'Mapa final'!#REF!="Moderado"),CONCATENATE("R5C",'Mapa final'!#REF!),"")</f>
        <v>#REF!</v>
      </c>
      <c r="Z40" s="66" t="e">
        <f>IF(AND('Mapa final'!#REF!="Baja",'Mapa final'!#REF!="Moderado"),CONCATENATE("R5C",'Mapa final'!#REF!),"")</f>
        <v>#REF!</v>
      </c>
      <c r="AA40" s="67" t="e">
        <f>IF(AND('Mapa final'!#REF!="Baja",'Mapa final'!#REF!="Moderado"),CONCATENATE("R5C",'Mapa final'!#REF!),"")</f>
        <v>#REF!</v>
      </c>
      <c r="AB40" s="56" t="e">
        <f>IF(AND('Mapa final'!#REF!="Baja",'Mapa final'!#REF!="Mayor"),CONCATENATE("R5C",'Mapa final'!#REF!),"")</f>
        <v>#REF!</v>
      </c>
      <c r="AC40" s="57" t="e">
        <f>IF(AND('Mapa final'!#REF!="Baja",'Mapa final'!#REF!="Mayor"),CONCATENATE("R5C",'Mapa final'!#REF!),"")</f>
        <v>#REF!</v>
      </c>
      <c r="AD40" s="57" t="e">
        <f>IF(AND('Mapa final'!#REF!="Baja",'Mapa final'!#REF!="Mayor"),CONCATENATE("R5C",'Mapa final'!#REF!),"")</f>
        <v>#REF!</v>
      </c>
      <c r="AE40" s="57" t="e">
        <f>IF(AND('Mapa final'!#REF!="Baja",'Mapa final'!#REF!="Mayor"),CONCATENATE("R5C",'Mapa final'!#REF!),"")</f>
        <v>#REF!</v>
      </c>
      <c r="AF40" s="57" t="e">
        <f>IF(AND('Mapa final'!#REF!="Baja",'Mapa final'!#REF!="Mayor"),CONCATENATE("R5C",'Mapa final'!#REF!),"")</f>
        <v>#REF!</v>
      </c>
      <c r="AG40" s="58" t="e">
        <f>IF(AND('Mapa final'!#REF!="Baja",'Mapa final'!#REF!="Mayor"),CONCATENATE("R5C",'Mapa final'!#REF!),"")</f>
        <v>#REF!</v>
      </c>
      <c r="AH40" s="84" t="e">
        <f>IF(AND('Mapa final'!#REF!="Baja",'Mapa final'!#REF!="Catastrófico"),CONCATENATE("R5C",'Mapa final'!#REF!),"")</f>
        <v>#REF!</v>
      </c>
      <c r="AI40" s="85" t="e">
        <f>IF(AND('Mapa final'!#REF!="Baja",'Mapa final'!#REF!="Catastrófico"),CONCATENATE("R5C",'Mapa final'!#REF!),"")</f>
        <v>#REF!</v>
      </c>
      <c r="AJ40" s="85" t="e">
        <f>IF(AND('Mapa final'!#REF!="Baja",'Mapa final'!#REF!="Catastrófico"),CONCATENATE("R5C",'Mapa final'!#REF!),"")</f>
        <v>#REF!</v>
      </c>
      <c r="AK40" s="85" t="e">
        <f>IF(AND('Mapa final'!#REF!="Baja",'Mapa final'!#REF!="Catastrófico"),CONCATENATE("R5C",'Mapa final'!#REF!),"")</f>
        <v>#REF!</v>
      </c>
      <c r="AL40" s="85" t="e">
        <f>IF(AND('Mapa final'!#REF!="Baja",'Mapa final'!#REF!="Catastrófico"),CONCATENATE("R5C",'Mapa final'!#REF!),"")</f>
        <v>#REF!</v>
      </c>
      <c r="AM40" s="86" t="e">
        <f>IF(AND('Mapa final'!#REF!="Baja",'Mapa final'!#REF!="Catastrófico"),CONCATENATE("R5C",'Mapa final'!#REF!),"")</f>
        <v>#REF!</v>
      </c>
      <c r="AN40" s="39"/>
      <c r="AO40" s="645"/>
      <c r="AP40" s="646"/>
      <c r="AQ40" s="646"/>
      <c r="AR40" s="646"/>
      <c r="AS40" s="646"/>
      <c r="AT40" s="647"/>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row>
    <row r="41" spans="1:80" ht="15" customHeight="1">
      <c r="A41" s="39"/>
      <c r="B41" s="573"/>
      <c r="C41" s="573"/>
      <c r="D41" s="574"/>
      <c r="E41" s="614"/>
      <c r="F41" s="615"/>
      <c r="G41" s="615"/>
      <c r="H41" s="615"/>
      <c r="I41" s="615"/>
      <c r="J41" s="74" t="e">
        <f>IF(AND('Mapa final'!#REF!="Baja",'Mapa final'!#REF!="Leve"),CONCATENATE("R6C",'Mapa final'!#REF!),"")</f>
        <v>#REF!</v>
      </c>
      <c r="K41" s="75" t="e">
        <f>IF(AND('Mapa final'!#REF!="Baja",'Mapa final'!#REF!="Leve"),CONCATENATE("R6C",'Mapa final'!#REF!),"")</f>
        <v>#REF!</v>
      </c>
      <c r="L41" s="75" t="e">
        <f>IF(AND('Mapa final'!#REF!="Baja",'Mapa final'!#REF!="Leve"),CONCATENATE("R6C",'Mapa final'!#REF!),"")</f>
        <v>#REF!</v>
      </c>
      <c r="M41" s="75" t="e">
        <f>IF(AND('Mapa final'!#REF!="Baja",'Mapa final'!#REF!="Leve"),CONCATENATE("R6C",'Mapa final'!#REF!),"")</f>
        <v>#REF!</v>
      </c>
      <c r="N41" s="75" t="e">
        <f>IF(AND('Mapa final'!#REF!="Baja",'Mapa final'!#REF!="Leve"),CONCATENATE("R6C",'Mapa final'!#REF!),"")</f>
        <v>#REF!</v>
      </c>
      <c r="O41" s="76" t="e">
        <f>IF(AND('Mapa final'!#REF!="Baja",'Mapa final'!#REF!="Leve"),CONCATENATE("R6C",'Mapa final'!#REF!),"")</f>
        <v>#REF!</v>
      </c>
      <c r="P41" s="65" t="e">
        <f>IF(AND('Mapa final'!#REF!="Baja",'Mapa final'!#REF!="Menor"),CONCATENATE("R6C",'Mapa final'!#REF!),"")</f>
        <v>#REF!</v>
      </c>
      <c r="Q41" s="66" t="e">
        <f>IF(AND('Mapa final'!#REF!="Baja",'Mapa final'!#REF!="Menor"),CONCATENATE("R6C",'Mapa final'!#REF!),"")</f>
        <v>#REF!</v>
      </c>
      <c r="R41" s="66" t="e">
        <f>IF(AND('Mapa final'!#REF!="Baja",'Mapa final'!#REF!="Menor"),CONCATENATE("R6C",'Mapa final'!#REF!),"")</f>
        <v>#REF!</v>
      </c>
      <c r="S41" s="66" t="e">
        <f>IF(AND('Mapa final'!#REF!="Baja",'Mapa final'!#REF!="Menor"),CONCATENATE("R6C",'Mapa final'!#REF!),"")</f>
        <v>#REF!</v>
      </c>
      <c r="T41" s="66" t="e">
        <f>IF(AND('Mapa final'!#REF!="Baja",'Mapa final'!#REF!="Menor"),CONCATENATE("R6C",'Mapa final'!#REF!),"")</f>
        <v>#REF!</v>
      </c>
      <c r="U41" s="67" t="e">
        <f>IF(AND('Mapa final'!#REF!="Baja",'Mapa final'!#REF!="Menor"),CONCATENATE("R6C",'Mapa final'!#REF!),"")</f>
        <v>#REF!</v>
      </c>
      <c r="V41" s="65" t="e">
        <f>IF(AND('Mapa final'!#REF!="Baja",'Mapa final'!#REF!="Moderado"),CONCATENATE("R6C",'Mapa final'!#REF!),"")</f>
        <v>#REF!</v>
      </c>
      <c r="W41" s="66" t="e">
        <f>IF(AND('Mapa final'!#REF!="Baja",'Mapa final'!#REF!="Moderado"),CONCATENATE("R6C",'Mapa final'!#REF!),"")</f>
        <v>#REF!</v>
      </c>
      <c r="X41" s="66" t="e">
        <f>IF(AND('Mapa final'!#REF!="Baja",'Mapa final'!#REF!="Moderado"),CONCATENATE("R6C",'Mapa final'!#REF!),"")</f>
        <v>#REF!</v>
      </c>
      <c r="Y41" s="66" t="e">
        <f>IF(AND('Mapa final'!#REF!="Baja",'Mapa final'!#REF!="Moderado"),CONCATENATE("R6C",'Mapa final'!#REF!),"")</f>
        <v>#REF!</v>
      </c>
      <c r="Z41" s="66" t="e">
        <f>IF(AND('Mapa final'!#REF!="Baja",'Mapa final'!#REF!="Moderado"),CONCATENATE("R6C",'Mapa final'!#REF!),"")</f>
        <v>#REF!</v>
      </c>
      <c r="AA41" s="67" t="e">
        <f>IF(AND('Mapa final'!#REF!="Baja",'Mapa final'!#REF!="Moderado"),CONCATENATE("R6C",'Mapa final'!#REF!),"")</f>
        <v>#REF!</v>
      </c>
      <c r="AB41" s="56" t="e">
        <f>IF(AND('Mapa final'!#REF!="Baja",'Mapa final'!#REF!="Mayor"),CONCATENATE("R6C",'Mapa final'!#REF!),"")</f>
        <v>#REF!</v>
      </c>
      <c r="AC41" s="57" t="e">
        <f>IF(AND('Mapa final'!#REF!="Baja",'Mapa final'!#REF!="Mayor"),CONCATENATE("R6C",'Mapa final'!#REF!),"")</f>
        <v>#REF!</v>
      </c>
      <c r="AD41" s="57" t="e">
        <f>IF(AND('Mapa final'!#REF!="Baja",'Mapa final'!#REF!="Mayor"),CONCATENATE("R6C",'Mapa final'!#REF!),"")</f>
        <v>#REF!</v>
      </c>
      <c r="AE41" s="57" t="e">
        <f>IF(AND('Mapa final'!#REF!="Baja",'Mapa final'!#REF!="Mayor"),CONCATENATE("R6C",'Mapa final'!#REF!),"")</f>
        <v>#REF!</v>
      </c>
      <c r="AF41" s="57" t="e">
        <f>IF(AND('Mapa final'!#REF!="Baja",'Mapa final'!#REF!="Mayor"),CONCATENATE("R6C",'Mapa final'!#REF!),"")</f>
        <v>#REF!</v>
      </c>
      <c r="AG41" s="58" t="e">
        <f>IF(AND('Mapa final'!#REF!="Baja",'Mapa final'!#REF!="Mayor"),CONCATENATE("R6C",'Mapa final'!#REF!),"")</f>
        <v>#REF!</v>
      </c>
      <c r="AH41" s="84" t="e">
        <f>IF(AND('Mapa final'!#REF!="Baja",'Mapa final'!#REF!="Catastrófico"),CONCATENATE("R6C",'Mapa final'!#REF!),"")</f>
        <v>#REF!</v>
      </c>
      <c r="AI41" s="85" t="e">
        <f>IF(AND('Mapa final'!#REF!="Baja",'Mapa final'!#REF!="Catastrófico"),CONCATENATE("R6C",'Mapa final'!#REF!),"")</f>
        <v>#REF!</v>
      </c>
      <c r="AJ41" s="85" t="e">
        <f>IF(AND('Mapa final'!#REF!="Baja",'Mapa final'!#REF!="Catastrófico"),CONCATENATE("R6C",'Mapa final'!#REF!),"")</f>
        <v>#REF!</v>
      </c>
      <c r="AK41" s="85" t="e">
        <f>IF(AND('Mapa final'!#REF!="Baja",'Mapa final'!#REF!="Catastrófico"),CONCATENATE("R6C",'Mapa final'!#REF!),"")</f>
        <v>#REF!</v>
      </c>
      <c r="AL41" s="85" t="e">
        <f>IF(AND('Mapa final'!#REF!="Baja",'Mapa final'!#REF!="Catastrófico"),CONCATENATE("R6C",'Mapa final'!#REF!),"")</f>
        <v>#REF!</v>
      </c>
      <c r="AM41" s="86" t="e">
        <f>IF(AND('Mapa final'!#REF!="Baja",'Mapa final'!#REF!="Catastrófico"),CONCATENATE("R6C",'Mapa final'!#REF!),"")</f>
        <v>#REF!</v>
      </c>
      <c r="AN41" s="39"/>
      <c r="AO41" s="645"/>
      <c r="AP41" s="646"/>
      <c r="AQ41" s="646"/>
      <c r="AR41" s="646"/>
      <c r="AS41" s="646"/>
      <c r="AT41" s="647"/>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row>
    <row r="42" spans="1:80" ht="15" customHeight="1">
      <c r="A42" s="39"/>
      <c r="B42" s="573"/>
      <c r="C42" s="573"/>
      <c r="D42" s="574"/>
      <c r="E42" s="614"/>
      <c r="F42" s="615"/>
      <c r="G42" s="615"/>
      <c r="H42" s="615"/>
      <c r="I42" s="615"/>
      <c r="J42" s="74" t="e">
        <f>IF(AND('Mapa final'!#REF!="Baja",'Mapa final'!#REF!="Leve"),CONCATENATE("R7C",'Mapa final'!#REF!),"")</f>
        <v>#REF!</v>
      </c>
      <c r="K42" s="75" t="e">
        <f>IF(AND('Mapa final'!#REF!="Baja",'Mapa final'!#REF!="Leve"),CONCATENATE("R7C",'Mapa final'!#REF!),"")</f>
        <v>#REF!</v>
      </c>
      <c r="L42" s="75" t="e">
        <f>IF(AND('Mapa final'!#REF!="Baja",'Mapa final'!#REF!="Leve"),CONCATENATE("R7C",'Mapa final'!#REF!),"")</f>
        <v>#REF!</v>
      </c>
      <c r="M42" s="75" t="e">
        <f>IF(AND('Mapa final'!#REF!="Baja",'Mapa final'!#REF!="Leve"),CONCATENATE("R7C",'Mapa final'!#REF!),"")</f>
        <v>#REF!</v>
      </c>
      <c r="N42" s="75" t="e">
        <f>IF(AND('Mapa final'!#REF!="Baja",'Mapa final'!#REF!="Leve"),CONCATENATE("R7C",'Mapa final'!#REF!),"")</f>
        <v>#REF!</v>
      </c>
      <c r="O42" s="76" t="e">
        <f>IF(AND('Mapa final'!#REF!="Baja",'Mapa final'!#REF!="Leve"),CONCATENATE("R7C",'Mapa final'!#REF!),"")</f>
        <v>#REF!</v>
      </c>
      <c r="P42" s="65" t="e">
        <f>IF(AND('Mapa final'!#REF!="Baja",'Mapa final'!#REF!="Menor"),CONCATENATE("R7C",'Mapa final'!#REF!),"")</f>
        <v>#REF!</v>
      </c>
      <c r="Q42" s="66" t="e">
        <f>IF(AND('Mapa final'!#REF!="Baja",'Mapa final'!#REF!="Menor"),CONCATENATE("R7C",'Mapa final'!#REF!),"")</f>
        <v>#REF!</v>
      </c>
      <c r="R42" s="66" t="e">
        <f>IF(AND('Mapa final'!#REF!="Baja",'Mapa final'!#REF!="Menor"),CONCATENATE("R7C",'Mapa final'!#REF!),"")</f>
        <v>#REF!</v>
      </c>
      <c r="S42" s="66" t="e">
        <f>IF(AND('Mapa final'!#REF!="Baja",'Mapa final'!#REF!="Menor"),CONCATENATE("R7C",'Mapa final'!#REF!),"")</f>
        <v>#REF!</v>
      </c>
      <c r="T42" s="66" t="e">
        <f>IF(AND('Mapa final'!#REF!="Baja",'Mapa final'!#REF!="Menor"),CONCATENATE("R7C",'Mapa final'!#REF!),"")</f>
        <v>#REF!</v>
      </c>
      <c r="U42" s="67" t="e">
        <f>IF(AND('Mapa final'!#REF!="Baja",'Mapa final'!#REF!="Menor"),CONCATENATE("R7C",'Mapa final'!#REF!),"")</f>
        <v>#REF!</v>
      </c>
      <c r="V42" s="65" t="e">
        <f>IF(AND('Mapa final'!#REF!="Baja",'Mapa final'!#REF!="Moderado"),CONCATENATE("R7C",'Mapa final'!#REF!),"")</f>
        <v>#REF!</v>
      </c>
      <c r="W42" s="66" t="e">
        <f>IF(AND('Mapa final'!#REF!="Baja",'Mapa final'!#REF!="Moderado"),CONCATENATE("R7C",'Mapa final'!#REF!),"")</f>
        <v>#REF!</v>
      </c>
      <c r="X42" s="66" t="e">
        <f>IF(AND('Mapa final'!#REF!="Baja",'Mapa final'!#REF!="Moderado"),CONCATENATE("R7C",'Mapa final'!#REF!),"")</f>
        <v>#REF!</v>
      </c>
      <c r="Y42" s="66" t="e">
        <f>IF(AND('Mapa final'!#REF!="Baja",'Mapa final'!#REF!="Moderado"),CONCATENATE("R7C",'Mapa final'!#REF!),"")</f>
        <v>#REF!</v>
      </c>
      <c r="Z42" s="66" t="e">
        <f>IF(AND('Mapa final'!#REF!="Baja",'Mapa final'!#REF!="Moderado"),CONCATENATE("R7C",'Mapa final'!#REF!),"")</f>
        <v>#REF!</v>
      </c>
      <c r="AA42" s="67" t="e">
        <f>IF(AND('Mapa final'!#REF!="Baja",'Mapa final'!#REF!="Moderado"),CONCATENATE("R7C",'Mapa final'!#REF!),"")</f>
        <v>#REF!</v>
      </c>
      <c r="AB42" s="56" t="e">
        <f>IF(AND('Mapa final'!#REF!="Baja",'Mapa final'!#REF!="Mayor"),CONCATENATE("R7C",'Mapa final'!#REF!),"")</f>
        <v>#REF!</v>
      </c>
      <c r="AC42" s="57" t="e">
        <f>IF(AND('Mapa final'!#REF!="Baja",'Mapa final'!#REF!="Mayor"),CONCATENATE("R7C",'Mapa final'!#REF!),"")</f>
        <v>#REF!</v>
      </c>
      <c r="AD42" s="57" t="e">
        <f>IF(AND('Mapa final'!#REF!="Baja",'Mapa final'!#REF!="Mayor"),CONCATENATE("R7C",'Mapa final'!#REF!),"")</f>
        <v>#REF!</v>
      </c>
      <c r="AE42" s="57" t="e">
        <f>IF(AND('Mapa final'!#REF!="Baja",'Mapa final'!#REF!="Mayor"),CONCATENATE("R7C",'Mapa final'!#REF!),"")</f>
        <v>#REF!</v>
      </c>
      <c r="AF42" s="57" t="e">
        <f>IF(AND('Mapa final'!#REF!="Baja",'Mapa final'!#REF!="Mayor"),CONCATENATE("R7C",'Mapa final'!#REF!),"")</f>
        <v>#REF!</v>
      </c>
      <c r="AG42" s="58" t="e">
        <f>IF(AND('Mapa final'!#REF!="Baja",'Mapa final'!#REF!="Mayor"),CONCATENATE("R7C",'Mapa final'!#REF!),"")</f>
        <v>#REF!</v>
      </c>
      <c r="AH42" s="84" t="e">
        <f>IF(AND('Mapa final'!#REF!="Baja",'Mapa final'!#REF!="Catastrófico"),CONCATENATE("R7C",'Mapa final'!#REF!),"")</f>
        <v>#REF!</v>
      </c>
      <c r="AI42" s="85" t="e">
        <f>IF(AND('Mapa final'!#REF!="Baja",'Mapa final'!#REF!="Catastrófico"),CONCATENATE("R7C",'Mapa final'!#REF!),"")</f>
        <v>#REF!</v>
      </c>
      <c r="AJ42" s="85" t="e">
        <f>IF(AND('Mapa final'!#REF!="Baja",'Mapa final'!#REF!="Catastrófico"),CONCATENATE("R7C",'Mapa final'!#REF!),"")</f>
        <v>#REF!</v>
      </c>
      <c r="AK42" s="85" t="e">
        <f>IF(AND('Mapa final'!#REF!="Baja",'Mapa final'!#REF!="Catastrófico"),CONCATENATE("R7C",'Mapa final'!#REF!),"")</f>
        <v>#REF!</v>
      </c>
      <c r="AL42" s="85" t="e">
        <f>IF(AND('Mapa final'!#REF!="Baja",'Mapa final'!#REF!="Catastrófico"),CONCATENATE("R7C",'Mapa final'!#REF!),"")</f>
        <v>#REF!</v>
      </c>
      <c r="AM42" s="86" t="e">
        <f>IF(AND('Mapa final'!#REF!="Baja",'Mapa final'!#REF!="Catastrófico"),CONCATENATE("R7C",'Mapa final'!#REF!),"")</f>
        <v>#REF!</v>
      </c>
      <c r="AN42" s="39"/>
      <c r="AO42" s="645"/>
      <c r="AP42" s="646"/>
      <c r="AQ42" s="646"/>
      <c r="AR42" s="646"/>
      <c r="AS42" s="646"/>
      <c r="AT42" s="647"/>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row>
    <row r="43" spans="1:80" ht="15" customHeight="1">
      <c r="A43" s="39"/>
      <c r="B43" s="573"/>
      <c r="C43" s="573"/>
      <c r="D43" s="574"/>
      <c r="E43" s="614"/>
      <c r="F43" s="615"/>
      <c r="G43" s="615"/>
      <c r="H43" s="615"/>
      <c r="I43" s="615"/>
      <c r="J43" s="74" t="e">
        <f>IF(AND('Mapa final'!#REF!="Baja",'Mapa final'!#REF!="Leve"),CONCATENATE("R8C",'Mapa final'!#REF!),"")</f>
        <v>#REF!</v>
      </c>
      <c r="K43" s="75" t="e">
        <f>IF(AND('Mapa final'!#REF!="Baja",'Mapa final'!#REF!="Leve"),CONCATENATE("R8C",'Mapa final'!#REF!),"")</f>
        <v>#REF!</v>
      </c>
      <c r="L43" s="75" t="e">
        <f>IF(AND('Mapa final'!#REF!="Baja",'Mapa final'!#REF!="Leve"),CONCATENATE("R8C",'Mapa final'!#REF!),"")</f>
        <v>#REF!</v>
      </c>
      <c r="M43" s="75" t="e">
        <f>IF(AND('Mapa final'!#REF!="Baja",'Mapa final'!#REF!="Leve"),CONCATENATE("R8C",'Mapa final'!#REF!),"")</f>
        <v>#REF!</v>
      </c>
      <c r="N43" s="75" t="e">
        <f>IF(AND('Mapa final'!#REF!="Baja",'Mapa final'!#REF!="Leve"),CONCATENATE("R8C",'Mapa final'!#REF!),"")</f>
        <v>#REF!</v>
      </c>
      <c r="O43" s="76" t="e">
        <f>IF(AND('Mapa final'!#REF!="Baja",'Mapa final'!#REF!="Leve"),CONCATENATE("R8C",'Mapa final'!#REF!),"")</f>
        <v>#REF!</v>
      </c>
      <c r="P43" s="65" t="e">
        <f>IF(AND('Mapa final'!#REF!="Baja",'Mapa final'!#REF!="Menor"),CONCATENATE("R8C",'Mapa final'!#REF!),"")</f>
        <v>#REF!</v>
      </c>
      <c r="Q43" s="66" t="e">
        <f>IF(AND('Mapa final'!#REF!="Baja",'Mapa final'!#REF!="Menor"),CONCATENATE("R8C",'Mapa final'!#REF!),"")</f>
        <v>#REF!</v>
      </c>
      <c r="R43" s="66" t="e">
        <f>IF(AND('Mapa final'!#REF!="Baja",'Mapa final'!#REF!="Menor"),CONCATENATE("R8C",'Mapa final'!#REF!),"")</f>
        <v>#REF!</v>
      </c>
      <c r="S43" s="66" t="e">
        <f>IF(AND('Mapa final'!#REF!="Baja",'Mapa final'!#REF!="Menor"),CONCATENATE("R8C",'Mapa final'!#REF!),"")</f>
        <v>#REF!</v>
      </c>
      <c r="T43" s="66" t="e">
        <f>IF(AND('Mapa final'!#REF!="Baja",'Mapa final'!#REF!="Menor"),CONCATENATE("R8C",'Mapa final'!#REF!),"")</f>
        <v>#REF!</v>
      </c>
      <c r="U43" s="67" t="e">
        <f>IF(AND('Mapa final'!#REF!="Baja",'Mapa final'!#REF!="Menor"),CONCATENATE("R8C",'Mapa final'!#REF!),"")</f>
        <v>#REF!</v>
      </c>
      <c r="V43" s="65" t="e">
        <f>IF(AND('Mapa final'!#REF!="Baja",'Mapa final'!#REF!="Moderado"),CONCATENATE("R8C",'Mapa final'!#REF!),"")</f>
        <v>#REF!</v>
      </c>
      <c r="W43" s="66" t="e">
        <f>IF(AND('Mapa final'!#REF!="Baja",'Mapa final'!#REF!="Moderado"),CONCATENATE("R8C",'Mapa final'!#REF!),"")</f>
        <v>#REF!</v>
      </c>
      <c r="X43" s="66" t="e">
        <f>IF(AND('Mapa final'!#REF!="Baja",'Mapa final'!#REF!="Moderado"),CONCATENATE("R8C",'Mapa final'!#REF!),"")</f>
        <v>#REF!</v>
      </c>
      <c r="Y43" s="66" t="e">
        <f>IF(AND('Mapa final'!#REF!="Baja",'Mapa final'!#REF!="Moderado"),CONCATENATE("R8C",'Mapa final'!#REF!),"")</f>
        <v>#REF!</v>
      </c>
      <c r="Z43" s="66" t="e">
        <f>IF(AND('Mapa final'!#REF!="Baja",'Mapa final'!#REF!="Moderado"),CONCATENATE("R8C",'Mapa final'!#REF!),"")</f>
        <v>#REF!</v>
      </c>
      <c r="AA43" s="67" t="e">
        <f>IF(AND('Mapa final'!#REF!="Baja",'Mapa final'!#REF!="Moderado"),CONCATENATE("R8C",'Mapa final'!#REF!),"")</f>
        <v>#REF!</v>
      </c>
      <c r="AB43" s="56" t="e">
        <f>IF(AND('Mapa final'!#REF!="Baja",'Mapa final'!#REF!="Mayor"),CONCATENATE("R8C",'Mapa final'!#REF!),"")</f>
        <v>#REF!</v>
      </c>
      <c r="AC43" s="57" t="e">
        <f>IF(AND('Mapa final'!#REF!="Baja",'Mapa final'!#REF!="Mayor"),CONCATENATE("R8C",'Mapa final'!#REF!),"")</f>
        <v>#REF!</v>
      </c>
      <c r="AD43" s="57" t="e">
        <f>IF(AND('Mapa final'!#REF!="Baja",'Mapa final'!#REF!="Mayor"),CONCATENATE("R8C",'Mapa final'!#REF!),"")</f>
        <v>#REF!</v>
      </c>
      <c r="AE43" s="57" t="e">
        <f>IF(AND('Mapa final'!#REF!="Baja",'Mapa final'!#REF!="Mayor"),CONCATENATE("R8C",'Mapa final'!#REF!),"")</f>
        <v>#REF!</v>
      </c>
      <c r="AF43" s="57" t="e">
        <f>IF(AND('Mapa final'!#REF!="Baja",'Mapa final'!#REF!="Mayor"),CONCATENATE("R8C",'Mapa final'!#REF!),"")</f>
        <v>#REF!</v>
      </c>
      <c r="AG43" s="58" t="e">
        <f>IF(AND('Mapa final'!#REF!="Baja",'Mapa final'!#REF!="Mayor"),CONCATENATE("R8C",'Mapa final'!#REF!),"")</f>
        <v>#REF!</v>
      </c>
      <c r="AH43" s="84" t="e">
        <f>IF(AND('Mapa final'!#REF!="Baja",'Mapa final'!#REF!="Catastrófico"),CONCATENATE("R8C",'Mapa final'!#REF!),"")</f>
        <v>#REF!</v>
      </c>
      <c r="AI43" s="85" t="e">
        <f>IF(AND('Mapa final'!#REF!="Baja",'Mapa final'!#REF!="Catastrófico"),CONCATENATE("R8C",'Mapa final'!#REF!),"")</f>
        <v>#REF!</v>
      </c>
      <c r="AJ43" s="85" t="e">
        <f>IF(AND('Mapa final'!#REF!="Baja",'Mapa final'!#REF!="Catastrófico"),CONCATENATE("R8C",'Mapa final'!#REF!),"")</f>
        <v>#REF!</v>
      </c>
      <c r="AK43" s="85" t="e">
        <f>IF(AND('Mapa final'!#REF!="Baja",'Mapa final'!#REF!="Catastrófico"),CONCATENATE("R8C",'Mapa final'!#REF!),"")</f>
        <v>#REF!</v>
      </c>
      <c r="AL43" s="85" t="e">
        <f>IF(AND('Mapa final'!#REF!="Baja",'Mapa final'!#REF!="Catastrófico"),CONCATENATE("R8C",'Mapa final'!#REF!),"")</f>
        <v>#REF!</v>
      </c>
      <c r="AM43" s="86" t="e">
        <f>IF(AND('Mapa final'!#REF!="Baja",'Mapa final'!#REF!="Catastrófico"),CONCATENATE("R8C",'Mapa final'!#REF!),"")</f>
        <v>#REF!</v>
      </c>
      <c r="AN43" s="39"/>
      <c r="AO43" s="645"/>
      <c r="AP43" s="646"/>
      <c r="AQ43" s="646"/>
      <c r="AR43" s="646"/>
      <c r="AS43" s="646"/>
      <c r="AT43" s="647"/>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row>
    <row r="44" spans="1:80" ht="15" customHeight="1">
      <c r="A44" s="39"/>
      <c r="B44" s="573"/>
      <c r="C44" s="573"/>
      <c r="D44" s="574"/>
      <c r="E44" s="614"/>
      <c r="F44" s="615"/>
      <c r="G44" s="615"/>
      <c r="H44" s="615"/>
      <c r="I44" s="615"/>
      <c r="J44" s="74" t="e">
        <f>IF(AND('Mapa final'!#REF!="Baja",'Mapa final'!#REF!="Leve"),CONCATENATE("R9C",'Mapa final'!#REF!),"")</f>
        <v>#REF!</v>
      </c>
      <c r="K44" s="75" t="e">
        <f>IF(AND('Mapa final'!#REF!="Baja",'Mapa final'!#REF!="Leve"),CONCATENATE("R9C",'Mapa final'!#REF!),"")</f>
        <v>#REF!</v>
      </c>
      <c r="L44" s="75" t="e">
        <f>IF(AND('Mapa final'!#REF!="Baja",'Mapa final'!#REF!="Leve"),CONCATENATE("R9C",'Mapa final'!#REF!),"")</f>
        <v>#REF!</v>
      </c>
      <c r="M44" s="75" t="e">
        <f>IF(AND('Mapa final'!#REF!="Baja",'Mapa final'!#REF!="Leve"),CONCATENATE("R9C",'Mapa final'!#REF!),"")</f>
        <v>#REF!</v>
      </c>
      <c r="N44" s="75" t="e">
        <f>IF(AND('Mapa final'!#REF!="Baja",'Mapa final'!#REF!="Leve"),CONCATENATE("R9C",'Mapa final'!#REF!),"")</f>
        <v>#REF!</v>
      </c>
      <c r="O44" s="76" t="e">
        <f>IF(AND('Mapa final'!#REF!="Baja",'Mapa final'!#REF!="Leve"),CONCATENATE("R9C",'Mapa final'!#REF!),"")</f>
        <v>#REF!</v>
      </c>
      <c r="P44" s="65" t="e">
        <f>IF(AND('Mapa final'!#REF!="Baja",'Mapa final'!#REF!="Menor"),CONCATENATE("R9C",'Mapa final'!#REF!),"")</f>
        <v>#REF!</v>
      </c>
      <c r="Q44" s="66" t="e">
        <f>IF(AND('Mapa final'!#REF!="Baja",'Mapa final'!#REF!="Menor"),CONCATENATE("R9C",'Mapa final'!#REF!),"")</f>
        <v>#REF!</v>
      </c>
      <c r="R44" s="66" t="e">
        <f>IF(AND('Mapa final'!#REF!="Baja",'Mapa final'!#REF!="Menor"),CONCATENATE("R9C",'Mapa final'!#REF!),"")</f>
        <v>#REF!</v>
      </c>
      <c r="S44" s="66" t="e">
        <f>IF(AND('Mapa final'!#REF!="Baja",'Mapa final'!#REF!="Menor"),CONCATENATE("R9C",'Mapa final'!#REF!),"")</f>
        <v>#REF!</v>
      </c>
      <c r="T44" s="66" t="e">
        <f>IF(AND('Mapa final'!#REF!="Baja",'Mapa final'!#REF!="Menor"),CONCATENATE("R9C",'Mapa final'!#REF!),"")</f>
        <v>#REF!</v>
      </c>
      <c r="U44" s="67" t="e">
        <f>IF(AND('Mapa final'!#REF!="Baja",'Mapa final'!#REF!="Menor"),CONCATENATE("R9C",'Mapa final'!#REF!),"")</f>
        <v>#REF!</v>
      </c>
      <c r="V44" s="65" t="e">
        <f>IF(AND('Mapa final'!#REF!="Baja",'Mapa final'!#REF!="Moderado"),CONCATENATE("R9C",'Mapa final'!#REF!),"")</f>
        <v>#REF!</v>
      </c>
      <c r="W44" s="66" t="e">
        <f>IF(AND('Mapa final'!#REF!="Baja",'Mapa final'!#REF!="Moderado"),CONCATENATE("R9C",'Mapa final'!#REF!),"")</f>
        <v>#REF!</v>
      </c>
      <c r="X44" s="66" t="e">
        <f>IF(AND('Mapa final'!#REF!="Baja",'Mapa final'!#REF!="Moderado"),CONCATENATE("R9C",'Mapa final'!#REF!),"")</f>
        <v>#REF!</v>
      </c>
      <c r="Y44" s="66" t="e">
        <f>IF(AND('Mapa final'!#REF!="Baja",'Mapa final'!#REF!="Moderado"),CONCATENATE("R9C",'Mapa final'!#REF!),"")</f>
        <v>#REF!</v>
      </c>
      <c r="Z44" s="66" t="e">
        <f>IF(AND('Mapa final'!#REF!="Baja",'Mapa final'!#REF!="Moderado"),CONCATENATE("R9C",'Mapa final'!#REF!),"")</f>
        <v>#REF!</v>
      </c>
      <c r="AA44" s="67" t="e">
        <f>IF(AND('Mapa final'!#REF!="Baja",'Mapa final'!#REF!="Moderado"),CONCATENATE("R9C",'Mapa final'!#REF!),"")</f>
        <v>#REF!</v>
      </c>
      <c r="AB44" s="56" t="e">
        <f>IF(AND('Mapa final'!#REF!="Baja",'Mapa final'!#REF!="Mayor"),CONCATENATE("R9C",'Mapa final'!#REF!),"")</f>
        <v>#REF!</v>
      </c>
      <c r="AC44" s="57" t="e">
        <f>IF(AND('Mapa final'!#REF!="Baja",'Mapa final'!#REF!="Mayor"),CONCATENATE("R9C",'Mapa final'!#REF!),"")</f>
        <v>#REF!</v>
      </c>
      <c r="AD44" s="57" t="e">
        <f>IF(AND('Mapa final'!#REF!="Baja",'Mapa final'!#REF!="Mayor"),CONCATENATE("R9C",'Mapa final'!#REF!),"")</f>
        <v>#REF!</v>
      </c>
      <c r="AE44" s="57" t="e">
        <f>IF(AND('Mapa final'!#REF!="Baja",'Mapa final'!#REF!="Mayor"),CONCATENATE("R9C",'Mapa final'!#REF!),"")</f>
        <v>#REF!</v>
      </c>
      <c r="AF44" s="57" t="e">
        <f>IF(AND('Mapa final'!#REF!="Baja",'Mapa final'!#REF!="Mayor"),CONCATENATE("R9C",'Mapa final'!#REF!),"")</f>
        <v>#REF!</v>
      </c>
      <c r="AG44" s="58" t="e">
        <f>IF(AND('Mapa final'!#REF!="Baja",'Mapa final'!#REF!="Mayor"),CONCATENATE("R9C",'Mapa final'!#REF!),"")</f>
        <v>#REF!</v>
      </c>
      <c r="AH44" s="84" t="e">
        <f>IF(AND('Mapa final'!#REF!="Baja",'Mapa final'!#REF!="Catastrófico"),CONCATENATE("R9C",'Mapa final'!#REF!),"")</f>
        <v>#REF!</v>
      </c>
      <c r="AI44" s="85" t="e">
        <f>IF(AND('Mapa final'!#REF!="Baja",'Mapa final'!#REF!="Catastrófico"),CONCATENATE("R9C",'Mapa final'!#REF!),"")</f>
        <v>#REF!</v>
      </c>
      <c r="AJ44" s="85" t="e">
        <f>IF(AND('Mapa final'!#REF!="Baja",'Mapa final'!#REF!="Catastrófico"),CONCATENATE("R9C",'Mapa final'!#REF!),"")</f>
        <v>#REF!</v>
      </c>
      <c r="AK44" s="85" t="e">
        <f>IF(AND('Mapa final'!#REF!="Baja",'Mapa final'!#REF!="Catastrófico"),CONCATENATE("R9C",'Mapa final'!#REF!),"")</f>
        <v>#REF!</v>
      </c>
      <c r="AL44" s="85" t="e">
        <f>IF(AND('Mapa final'!#REF!="Baja",'Mapa final'!#REF!="Catastrófico"),CONCATENATE("R9C",'Mapa final'!#REF!),"")</f>
        <v>#REF!</v>
      </c>
      <c r="AM44" s="86" t="e">
        <f>IF(AND('Mapa final'!#REF!="Baja",'Mapa final'!#REF!="Catastrófico"),CONCATENATE("R9C",'Mapa final'!#REF!),"")</f>
        <v>#REF!</v>
      </c>
      <c r="AN44" s="39"/>
      <c r="AO44" s="645"/>
      <c r="AP44" s="646"/>
      <c r="AQ44" s="646"/>
      <c r="AR44" s="646"/>
      <c r="AS44" s="646"/>
      <c r="AT44" s="647"/>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row>
    <row r="45" spans="1:80" ht="15.75" customHeight="1">
      <c r="A45" s="39"/>
      <c r="B45" s="573"/>
      <c r="C45" s="573"/>
      <c r="D45" s="574"/>
      <c r="E45" s="617"/>
      <c r="F45" s="618"/>
      <c r="G45" s="618"/>
      <c r="H45" s="618"/>
      <c r="I45" s="618"/>
      <c r="J45" s="77" t="e">
        <f>IF(AND('Mapa final'!#REF!="Baja",'Mapa final'!#REF!="Leve"),CONCATENATE("R10C",'Mapa final'!#REF!),"")</f>
        <v>#REF!</v>
      </c>
      <c r="K45" s="78" t="e">
        <f>IF(AND('Mapa final'!#REF!="Baja",'Mapa final'!#REF!="Leve"),CONCATENATE("R10C",'Mapa final'!#REF!),"")</f>
        <v>#REF!</v>
      </c>
      <c r="L45" s="78" t="e">
        <f>IF(AND('Mapa final'!#REF!="Baja",'Mapa final'!#REF!="Leve"),CONCATENATE("R10C",'Mapa final'!#REF!),"")</f>
        <v>#REF!</v>
      </c>
      <c r="M45" s="78" t="e">
        <f>IF(AND('Mapa final'!#REF!="Baja",'Mapa final'!#REF!="Leve"),CONCATENATE("R10C",'Mapa final'!#REF!),"")</f>
        <v>#REF!</v>
      </c>
      <c r="N45" s="78" t="e">
        <f>IF(AND('Mapa final'!#REF!="Baja",'Mapa final'!#REF!="Leve"),CONCATENATE("R10C",'Mapa final'!#REF!),"")</f>
        <v>#REF!</v>
      </c>
      <c r="O45" s="79" t="e">
        <f>IF(AND('Mapa final'!#REF!="Baja",'Mapa final'!#REF!="Leve"),CONCATENATE("R10C",'Mapa final'!#REF!),"")</f>
        <v>#REF!</v>
      </c>
      <c r="P45" s="65" t="e">
        <f>IF(AND('Mapa final'!#REF!="Baja",'Mapa final'!#REF!="Menor"),CONCATENATE("R10C",'Mapa final'!#REF!),"")</f>
        <v>#REF!</v>
      </c>
      <c r="Q45" s="66" t="e">
        <f>IF(AND('Mapa final'!#REF!="Baja",'Mapa final'!#REF!="Menor"),CONCATENATE("R10C",'Mapa final'!#REF!),"")</f>
        <v>#REF!</v>
      </c>
      <c r="R45" s="66" t="e">
        <f>IF(AND('Mapa final'!#REF!="Baja",'Mapa final'!#REF!="Menor"),CONCATENATE("R10C",'Mapa final'!#REF!),"")</f>
        <v>#REF!</v>
      </c>
      <c r="S45" s="66" t="e">
        <f>IF(AND('Mapa final'!#REF!="Baja",'Mapa final'!#REF!="Menor"),CONCATENATE("R10C",'Mapa final'!#REF!),"")</f>
        <v>#REF!</v>
      </c>
      <c r="T45" s="66" t="e">
        <f>IF(AND('Mapa final'!#REF!="Baja",'Mapa final'!#REF!="Menor"),CONCATENATE("R10C",'Mapa final'!#REF!),"")</f>
        <v>#REF!</v>
      </c>
      <c r="U45" s="67" t="e">
        <f>IF(AND('Mapa final'!#REF!="Baja",'Mapa final'!#REF!="Menor"),CONCATENATE("R10C",'Mapa final'!#REF!),"")</f>
        <v>#REF!</v>
      </c>
      <c r="V45" s="68" t="e">
        <f>IF(AND('Mapa final'!#REF!="Baja",'Mapa final'!#REF!="Moderado"),CONCATENATE("R10C",'Mapa final'!#REF!),"")</f>
        <v>#REF!</v>
      </c>
      <c r="W45" s="69" t="e">
        <f>IF(AND('Mapa final'!#REF!="Baja",'Mapa final'!#REF!="Moderado"),CONCATENATE("R10C",'Mapa final'!#REF!),"")</f>
        <v>#REF!</v>
      </c>
      <c r="X45" s="69" t="e">
        <f>IF(AND('Mapa final'!#REF!="Baja",'Mapa final'!#REF!="Moderado"),CONCATENATE("R10C",'Mapa final'!#REF!),"")</f>
        <v>#REF!</v>
      </c>
      <c r="Y45" s="69" t="e">
        <f>IF(AND('Mapa final'!#REF!="Baja",'Mapa final'!#REF!="Moderado"),CONCATENATE("R10C",'Mapa final'!#REF!),"")</f>
        <v>#REF!</v>
      </c>
      <c r="Z45" s="69" t="e">
        <f>IF(AND('Mapa final'!#REF!="Baja",'Mapa final'!#REF!="Moderado"),CONCATENATE("R10C",'Mapa final'!#REF!),"")</f>
        <v>#REF!</v>
      </c>
      <c r="AA45" s="70" t="e">
        <f>IF(AND('Mapa final'!#REF!="Baja",'Mapa final'!#REF!="Moderado"),CONCATENATE("R10C",'Mapa final'!#REF!),"")</f>
        <v>#REF!</v>
      </c>
      <c r="AB45" s="59" t="e">
        <f>IF(AND('Mapa final'!#REF!="Baja",'Mapa final'!#REF!="Mayor"),CONCATENATE("R10C",'Mapa final'!#REF!),"")</f>
        <v>#REF!</v>
      </c>
      <c r="AC45" s="60" t="e">
        <f>IF(AND('Mapa final'!#REF!="Baja",'Mapa final'!#REF!="Mayor"),CONCATENATE("R10C",'Mapa final'!#REF!),"")</f>
        <v>#REF!</v>
      </c>
      <c r="AD45" s="60" t="e">
        <f>IF(AND('Mapa final'!#REF!="Baja",'Mapa final'!#REF!="Mayor"),CONCATENATE("R10C",'Mapa final'!#REF!),"")</f>
        <v>#REF!</v>
      </c>
      <c r="AE45" s="60" t="e">
        <f>IF(AND('Mapa final'!#REF!="Baja",'Mapa final'!#REF!="Mayor"),CONCATENATE("R10C",'Mapa final'!#REF!),"")</f>
        <v>#REF!</v>
      </c>
      <c r="AF45" s="60" t="e">
        <f>IF(AND('Mapa final'!#REF!="Baja",'Mapa final'!#REF!="Mayor"),CONCATENATE("R10C",'Mapa final'!#REF!),"")</f>
        <v>#REF!</v>
      </c>
      <c r="AG45" s="61" t="e">
        <f>IF(AND('Mapa final'!#REF!="Baja",'Mapa final'!#REF!="Mayor"),CONCATENATE("R10C",'Mapa final'!#REF!),"")</f>
        <v>#REF!</v>
      </c>
      <c r="AH45" s="87" t="e">
        <f>IF(AND('Mapa final'!#REF!="Baja",'Mapa final'!#REF!="Catastrófico"),CONCATENATE("R10C",'Mapa final'!#REF!),"")</f>
        <v>#REF!</v>
      </c>
      <c r="AI45" s="88" t="e">
        <f>IF(AND('Mapa final'!#REF!="Baja",'Mapa final'!#REF!="Catastrófico"),CONCATENATE("R10C",'Mapa final'!#REF!),"")</f>
        <v>#REF!</v>
      </c>
      <c r="AJ45" s="88" t="e">
        <f>IF(AND('Mapa final'!#REF!="Baja",'Mapa final'!#REF!="Catastrófico"),CONCATENATE("R10C",'Mapa final'!#REF!),"")</f>
        <v>#REF!</v>
      </c>
      <c r="AK45" s="88" t="e">
        <f>IF(AND('Mapa final'!#REF!="Baja",'Mapa final'!#REF!="Catastrófico"),CONCATENATE("R10C",'Mapa final'!#REF!),"")</f>
        <v>#REF!</v>
      </c>
      <c r="AL45" s="88" t="e">
        <f>IF(AND('Mapa final'!#REF!="Baja",'Mapa final'!#REF!="Catastrófico"),CONCATENATE("R10C",'Mapa final'!#REF!),"")</f>
        <v>#REF!</v>
      </c>
      <c r="AM45" s="89" t="e">
        <f>IF(AND('Mapa final'!#REF!="Baja",'Mapa final'!#REF!="Catastrófico"),CONCATENATE("R10C",'Mapa final'!#REF!),"")</f>
        <v>#REF!</v>
      </c>
      <c r="AN45" s="39"/>
      <c r="AO45" s="648"/>
      <c r="AP45" s="649"/>
      <c r="AQ45" s="649"/>
      <c r="AR45" s="649"/>
      <c r="AS45" s="649"/>
      <c r="AT45" s="650"/>
    </row>
    <row r="46" spans="1:80" ht="46.5" customHeight="1">
      <c r="A46" s="39"/>
      <c r="B46" s="573"/>
      <c r="C46" s="573"/>
      <c r="D46" s="574"/>
      <c r="E46" s="611" t="s">
        <v>291</v>
      </c>
      <c r="F46" s="612"/>
      <c r="G46" s="612"/>
      <c r="H46" s="612"/>
      <c r="I46" s="613"/>
      <c r="J46" s="71" t="str">
        <f>IF(AND('Mapa final'!$AB$10="Muy Baja",'Mapa final'!$AD$10="Leve"),CONCATENATE("R1C",'Mapa final'!$R$10),"")</f>
        <v/>
      </c>
      <c r="K46" s="72" t="str">
        <f>IF(AND('Mapa final'!$AB$11="Muy Baja",'Mapa final'!$AD$11="Leve"),CONCATENATE("R1C",'Mapa final'!$R$11),"")</f>
        <v/>
      </c>
      <c r="L46" s="72" t="str">
        <f>IF(AND('Mapa final'!$AB$12="Muy Baja",'Mapa final'!$AD$12="Leve"),CONCATENATE("R1C",'Mapa final'!$R$12),"")</f>
        <v/>
      </c>
      <c r="M46" s="72" t="str">
        <f>IF(AND('Mapa final'!$AB$13="Muy Baja",'Mapa final'!$AD$13="Leve"),CONCATENATE("R1C",'Mapa final'!$R$13),"")</f>
        <v/>
      </c>
      <c r="N46" s="72" t="str">
        <f>IF(AND('Mapa final'!$AB$14="Muy Baja",'Mapa final'!$AD$14="Leve"),CONCATENATE("R1C",'Mapa final'!$R$14),"")</f>
        <v/>
      </c>
      <c r="O46" s="73" t="str">
        <f>IF(AND('Mapa final'!$AB$15="Muy Baja",'Mapa final'!$AD$15="Leve"),CONCATENATE("R1C",'Mapa final'!$R$15),"")</f>
        <v/>
      </c>
      <c r="P46" s="71" t="str">
        <f>IF(AND('Mapa final'!$AB$10="Muy Baja",'Mapa final'!$AD$10="Menor"),CONCATENATE("R1C",'Mapa final'!$R$10),"")</f>
        <v/>
      </c>
      <c r="Q46" s="72" t="str">
        <f>IF(AND('Mapa final'!$AB$11="Muy Baja",'Mapa final'!$AD$11="Menor"),CONCATENATE("R1C",'Mapa final'!$R$11),"")</f>
        <v/>
      </c>
      <c r="R46" s="72" t="str">
        <f>IF(AND('Mapa final'!$AB$12="Muy Baja",'Mapa final'!$AD$12="Menor"),CONCATENATE("R1C",'Mapa final'!$R$12),"")</f>
        <v/>
      </c>
      <c r="S46" s="72" t="str">
        <f>IF(AND('Mapa final'!$AB$13="Muy Baja",'Mapa final'!$AD$13="Menor"),CONCATENATE("R1C",'Mapa final'!$R$13),"")</f>
        <v/>
      </c>
      <c r="T46" s="72" t="str">
        <f>IF(AND('Mapa final'!$AB$14="Muy Baja",'Mapa final'!$AD$14="Menor"),CONCATENATE("R1C",'Mapa final'!$R$14),"")</f>
        <v/>
      </c>
      <c r="U46" s="73" t="str">
        <f>IF(AND('Mapa final'!$AB$15="Muy Baja",'Mapa final'!$AD$15="Menor"),CONCATENATE("R1C",'Mapa final'!$R$15),"")</f>
        <v/>
      </c>
      <c r="V46" s="62" t="str">
        <f>IF(AND('Mapa final'!$AB$10="Muy Baja",'Mapa final'!$AD$10="Moderado"),CONCATENATE("R1C",'Mapa final'!$R$10),"")</f>
        <v/>
      </c>
      <c r="W46" s="80" t="str">
        <f>IF(AND('Mapa final'!$AB$11="Muy Baja",'Mapa final'!$AD$11="Moderado"),CONCATENATE("R1C",'Mapa final'!$R$11),"")</f>
        <v/>
      </c>
      <c r="X46" s="63" t="str">
        <f>IF(AND('Mapa final'!$AB$12="Muy Baja",'Mapa final'!$AD$12="Moderado"),CONCATENATE("R1C",'Mapa final'!$R$12),"")</f>
        <v/>
      </c>
      <c r="Y46" s="63" t="str">
        <f>IF(AND('Mapa final'!$AB$13="Muy Baja",'Mapa final'!$AD$13="Moderado"),CONCATENATE("R1C",'Mapa final'!$R$13),"")</f>
        <v/>
      </c>
      <c r="Z46" s="63" t="str">
        <f>IF(AND('Mapa final'!$AB$14="Muy Baja",'Mapa final'!$AD$14="Moderado"),CONCATENATE("R1C",'Mapa final'!$R$14),"")</f>
        <v/>
      </c>
      <c r="AA46" s="64" t="str">
        <f>IF(AND('Mapa final'!$AB$15="Muy Baja",'Mapa final'!$AD$15="Moderado"),CONCATENATE("R1C",'Mapa final'!$R$15),"")</f>
        <v/>
      </c>
      <c r="AB46" s="53" t="str">
        <f>IF(AND('Mapa final'!$AB$10="Muy Baja",'Mapa final'!$AD$10="Mayor"),CONCATENATE("R1C",'Mapa final'!$R$10),"")</f>
        <v/>
      </c>
      <c r="AC46" s="54" t="str">
        <f>IF(AND('Mapa final'!$AB$11="Muy Baja",'Mapa final'!$AD$11="Mayor"),CONCATENATE("R1C",'Mapa final'!$R$11),"")</f>
        <v/>
      </c>
      <c r="AD46" s="54" t="str">
        <f>IF(AND('Mapa final'!$AB$12="Muy Baja",'Mapa final'!$AD$12="Mayor"),CONCATENATE("R1C",'Mapa final'!$R$12),"")</f>
        <v/>
      </c>
      <c r="AE46" s="54" t="str">
        <f>IF(AND('Mapa final'!$AB$13="Muy Baja",'Mapa final'!$AD$13="Mayor"),CONCATENATE("R1C",'Mapa final'!$R$13),"")</f>
        <v/>
      </c>
      <c r="AF46" s="54" t="str">
        <f>IF(AND('Mapa final'!$AB$14="Muy Baja",'Mapa final'!$AD$14="Mayor"),CONCATENATE("R1C",'Mapa final'!$R$14),"")</f>
        <v/>
      </c>
      <c r="AG46" s="55" t="str">
        <f>IF(AND('Mapa final'!$AB$15="Muy Baja",'Mapa final'!$AD$15="Mayor"),CONCATENATE("R1C",'Mapa final'!$R$15),"")</f>
        <v/>
      </c>
      <c r="AH46" s="81" t="str">
        <f>IF(AND('Mapa final'!$AB$10="Muy Baja",'Mapa final'!$AD$10="Catastrófico"),CONCATENATE("R1C",'Mapa final'!$R$10),"")</f>
        <v/>
      </c>
      <c r="AI46" s="82" t="str">
        <f>IF(AND('Mapa final'!$AB$11="Muy Baja",'Mapa final'!$AD$11="Catastrófico"),CONCATENATE("R1C",'Mapa final'!$R$11),"")</f>
        <v/>
      </c>
      <c r="AJ46" s="82" t="str">
        <f>IF(AND('Mapa final'!$AB$12="Muy Baja",'Mapa final'!$AD$12="Catastrófico"),CONCATENATE("R1C",'Mapa final'!$R$12),"")</f>
        <v/>
      </c>
      <c r="AK46" s="82" t="str">
        <f>IF(AND('Mapa final'!$AB$13="Muy Baja",'Mapa final'!$AD$13="Catastrófico"),CONCATENATE("R1C",'Mapa final'!$R$13),"")</f>
        <v/>
      </c>
      <c r="AL46" s="82" t="str">
        <f>IF(AND('Mapa final'!$AB$14="Muy Baja",'Mapa final'!$AD$14="Catastrófico"),CONCATENATE("R1C",'Mapa final'!$R$14),"")</f>
        <v/>
      </c>
      <c r="AM46" s="83" t="str">
        <f>IF(AND('Mapa final'!$AB$15="Muy Baja",'Mapa final'!$AD$15="Catastrófico"),CONCATENATE("R1C",'Mapa final'!$R$15),"")</f>
        <v/>
      </c>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row>
    <row r="47" spans="1:80" ht="46.5" customHeight="1">
      <c r="A47" s="39"/>
      <c r="B47" s="573"/>
      <c r="C47" s="573"/>
      <c r="D47" s="574"/>
      <c r="E47" s="630"/>
      <c r="F47" s="615"/>
      <c r="G47" s="615"/>
      <c r="H47" s="615"/>
      <c r="I47" s="616"/>
      <c r="J47" s="74" t="str">
        <f>IF(AND('Mapa final'!$AB$16="Muy Baja",'Mapa final'!$AD$16="Leve"),CONCATENATE("R2C",'Mapa final'!$R$16),"")</f>
        <v/>
      </c>
      <c r="K47" s="75" t="str">
        <f>IF(AND('Mapa final'!$AB$17="Muy Baja",'Mapa final'!$AD$17="Leve"),CONCATENATE("R2C",'Mapa final'!$R$17),"")</f>
        <v/>
      </c>
      <c r="L47" s="75" t="str">
        <f>IF(AND('Mapa final'!$AB$18="Muy Baja",'Mapa final'!$AD$18="Leve"),CONCATENATE("R2C",'Mapa final'!$R$18),"")</f>
        <v/>
      </c>
      <c r="M47" s="75" t="str">
        <f>IF(AND('Mapa final'!$AB$19="Muy Baja",'Mapa final'!$AD$19="Leve"),CONCATENATE("R2C",'Mapa final'!$R$19),"")</f>
        <v/>
      </c>
      <c r="N47" s="75" t="str">
        <f>IF(AND('Mapa final'!$AB$20="Muy Baja",'Mapa final'!$AD$20="Leve"),CONCATENATE("R2C",'Mapa final'!$R$20),"")</f>
        <v/>
      </c>
      <c r="O47" s="76" t="str">
        <f>IF(AND('Mapa final'!$AB$21="Muy Baja",'Mapa final'!$AD$21="Leve"),CONCATENATE("R2C",'Mapa final'!$R$21),"")</f>
        <v/>
      </c>
      <c r="P47" s="74" t="str">
        <f>IF(AND('Mapa final'!$AB$16="Muy Baja",'Mapa final'!$AD$16="Menor"),CONCATENATE("R2C",'Mapa final'!$R$16),"")</f>
        <v/>
      </c>
      <c r="Q47" s="75" t="str">
        <f>IF(AND('Mapa final'!$AB$17="Muy Baja",'Mapa final'!$AD$17="Menor"),CONCATENATE("R2C",'Mapa final'!$R$17),"")</f>
        <v/>
      </c>
      <c r="R47" s="75" t="str">
        <f>IF(AND('Mapa final'!$AB$18="Muy Baja",'Mapa final'!$AD$18="Menor"),CONCATENATE("R2C",'Mapa final'!$R$18),"")</f>
        <v/>
      </c>
      <c r="S47" s="75" t="str">
        <f>IF(AND('Mapa final'!$AB$19="Muy Baja",'Mapa final'!$AD$19="Menor"),CONCATENATE("R2C",'Mapa final'!$R$19),"")</f>
        <v/>
      </c>
      <c r="T47" s="75" t="str">
        <f>IF(AND('Mapa final'!$AB$20="Muy Baja",'Mapa final'!$AD$20="Menor"),CONCATENATE("R2C",'Mapa final'!$R$20),"")</f>
        <v/>
      </c>
      <c r="U47" s="76" t="str">
        <f>IF(AND('Mapa final'!$AB$21="Muy Baja",'Mapa final'!$AD$21="Menor"),CONCATENATE("R2C",'Mapa final'!$R$21),"")</f>
        <v/>
      </c>
      <c r="V47" s="65" t="str">
        <f>IF(AND('Mapa final'!$AB$16="Muy Baja",'Mapa final'!$AD$16="Moderado"),CONCATENATE("R2C",'Mapa final'!$R$16),"")</f>
        <v/>
      </c>
      <c r="W47" s="66" t="str">
        <f>IF(AND('Mapa final'!$AB$17="Muy Baja",'Mapa final'!$AD$17="Moderado"),CONCATENATE("R2C",'Mapa final'!$R$17),"")</f>
        <v/>
      </c>
      <c r="X47" s="66" t="str">
        <f>IF(AND('Mapa final'!$AB$18="Muy Baja",'Mapa final'!$AD$18="Moderado"),CONCATENATE("R2C",'Mapa final'!$R$18),"")</f>
        <v/>
      </c>
      <c r="Y47" s="66" t="str">
        <f>IF(AND('Mapa final'!$AB$19="Muy Baja",'Mapa final'!$AD$19="Moderado"),CONCATENATE("R2C",'Mapa final'!$R$19),"")</f>
        <v/>
      </c>
      <c r="Z47" s="66" t="str">
        <f>IF(AND('Mapa final'!$AB$20="Muy Baja",'Mapa final'!$AD$20="Moderado"),CONCATENATE("R2C",'Mapa final'!$R$20),"")</f>
        <v/>
      </c>
      <c r="AA47" s="67" t="str">
        <f>IF(AND('Mapa final'!$AB$21="Muy Baja",'Mapa final'!$AD$21="Moderado"),CONCATENATE("R2C",'Mapa final'!$R$21),"")</f>
        <v/>
      </c>
      <c r="AB47" s="56" t="str">
        <f>IF(AND('Mapa final'!$AB$16="Muy Baja",'Mapa final'!$AD$16="Mayor"),CONCATENATE("R2C",'Mapa final'!$R$16),"")</f>
        <v/>
      </c>
      <c r="AC47" s="57" t="str">
        <f>IF(AND('Mapa final'!$AB$17="Muy Baja",'Mapa final'!$AD$17="Mayor"),CONCATENATE("R2C",'Mapa final'!$R$17),"")</f>
        <v/>
      </c>
      <c r="AD47" s="57" t="str">
        <f>IF(AND('Mapa final'!$AB$18="Muy Baja",'Mapa final'!$AD$18="Mayor"),CONCATENATE("R2C",'Mapa final'!$R$18),"")</f>
        <v/>
      </c>
      <c r="AE47" s="57" t="str">
        <f>IF(AND('Mapa final'!$AB$19="Muy Baja",'Mapa final'!$AD$19="Mayor"),CONCATENATE("R2C",'Mapa final'!$R$19),"")</f>
        <v/>
      </c>
      <c r="AF47" s="57" t="str">
        <f>IF(AND('Mapa final'!$AB$20="Muy Baja",'Mapa final'!$AD$20="Mayor"),CONCATENATE("R2C",'Mapa final'!$R$20),"")</f>
        <v/>
      </c>
      <c r="AG47" s="58" t="str">
        <f>IF(AND('Mapa final'!$AB$21="Muy Baja",'Mapa final'!$AD$21="Mayor"),CONCATENATE("R2C",'Mapa final'!$R$21),"")</f>
        <v/>
      </c>
      <c r="AH47" s="84" t="str">
        <f>IF(AND('Mapa final'!$AB$16="Muy Baja",'Mapa final'!$AD$16="Catastrófico"),CONCATENATE("R2C",'Mapa final'!$R$16),"")</f>
        <v/>
      </c>
      <c r="AI47" s="85" t="str">
        <f>IF(AND('Mapa final'!$AB$17="Muy Baja",'Mapa final'!$AD$17="Catastrófico"),CONCATENATE("R2C",'Mapa final'!$R$17),"")</f>
        <v/>
      </c>
      <c r="AJ47" s="85" t="str">
        <f>IF(AND('Mapa final'!$AB$18="Muy Baja",'Mapa final'!$AD$18="Catastrófico"),CONCATENATE("R2C",'Mapa final'!$R$18),"")</f>
        <v/>
      </c>
      <c r="AK47" s="85" t="str">
        <f>IF(AND('Mapa final'!$AB$19="Muy Baja",'Mapa final'!$AD$19="Catastrófico"),CONCATENATE("R2C",'Mapa final'!$R$19),"")</f>
        <v/>
      </c>
      <c r="AL47" s="85" t="str">
        <f>IF(AND('Mapa final'!$AB$20="Muy Baja",'Mapa final'!$AD$20="Catastrófico"),CONCATENATE("R2C",'Mapa final'!$R$20),"")</f>
        <v/>
      </c>
      <c r="AM47" s="86" t="str">
        <f>IF(AND('Mapa final'!$AB$21="Muy Baja",'Mapa final'!$AD$21="Catastrófico"),CONCATENATE("R2C",'Mapa final'!$R$21),"")</f>
        <v/>
      </c>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row>
    <row r="48" spans="1:80" ht="15" customHeight="1">
      <c r="A48" s="39"/>
      <c r="B48" s="573"/>
      <c r="C48" s="573"/>
      <c r="D48" s="574"/>
      <c r="E48" s="630"/>
      <c r="F48" s="615"/>
      <c r="G48" s="615"/>
      <c r="H48" s="615"/>
      <c r="I48" s="616"/>
      <c r="J48" s="74" t="e">
        <f>IF(AND('Mapa final'!#REF!="Muy Baja",'Mapa final'!#REF!="Leve"),CONCATENATE("R3C",'Mapa final'!#REF!),"")</f>
        <v>#REF!</v>
      </c>
      <c r="K48" s="75" t="e">
        <f>IF(AND('Mapa final'!#REF!="Muy Baja",'Mapa final'!#REF!="Leve"),CONCATENATE("R3C",'Mapa final'!#REF!),"")</f>
        <v>#REF!</v>
      </c>
      <c r="L48" s="75" t="e">
        <f>IF(AND('Mapa final'!#REF!="Muy Baja",'Mapa final'!#REF!="Leve"),CONCATENATE("R3C",'Mapa final'!#REF!),"")</f>
        <v>#REF!</v>
      </c>
      <c r="M48" s="75" t="e">
        <f>IF(AND('Mapa final'!#REF!="Muy Baja",'Mapa final'!#REF!="Leve"),CONCATENATE("R3C",'Mapa final'!#REF!),"")</f>
        <v>#REF!</v>
      </c>
      <c r="N48" s="75" t="e">
        <f>IF(AND('Mapa final'!#REF!="Muy Baja",'Mapa final'!#REF!="Leve"),CONCATENATE("R3C",'Mapa final'!#REF!),"")</f>
        <v>#REF!</v>
      </c>
      <c r="O48" s="76" t="e">
        <f>IF(AND('Mapa final'!#REF!="Muy Baja",'Mapa final'!#REF!="Leve"),CONCATENATE("R3C",'Mapa final'!#REF!),"")</f>
        <v>#REF!</v>
      </c>
      <c r="P48" s="74" t="e">
        <f>IF(AND('Mapa final'!#REF!="Muy Baja",'Mapa final'!#REF!="Menor"),CONCATENATE("R3C",'Mapa final'!#REF!),"")</f>
        <v>#REF!</v>
      </c>
      <c r="Q48" s="75" t="e">
        <f>IF(AND('Mapa final'!#REF!="Muy Baja",'Mapa final'!#REF!="Menor"),CONCATENATE("R3C",'Mapa final'!#REF!),"")</f>
        <v>#REF!</v>
      </c>
      <c r="R48" s="75" t="e">
        <f>IF(AND('Mapa final'!#REF!="Muy Baja",'Mapa final'!#REF!="Menor"),CONCATENATE("R3C",'Mapa final'!#REF!),"")</f>
        <v>#REF!</v>
      </c>
      <c r="S48" s="75" t="e">
        <f>IF(AND('Mapa final'!#REF!="Muy Baja",'Mapa final'!#REF!="Menor"),CONCATENATE("R3C",'Mapa final'!#REF!),"")</f>
        <v>#REF!</v>
      </c>
      <c r="T48" s="75" t="e">
        <f>IF(AND('Mapa final'!#REF!="Muy Baja",'Mapa final'!#REF!="Menor"),CONCATENATE("R3C",'Mapa final'!#REF!),"")</f>
        <v>#REF!</v>
      </c>
      <c r="U48" s="76" t="e">
        <f>IF(AND('Mapa final'!#REF!="Muy Baja",'Mapa final'!#REF!="Menor"),CONCATENATE("R3C",'Mapa final'!#REF!),"")</f>
        <v>#REF!</v>
      </c>
      <c r="V48" s="65" t="e">
        <f>IF(AND('Mapa final'!#REF!="Muy Baja",'Mapa final'!#REF!="Moderado"),CONCATENATE("R3C",'Mapa final'!#REF!),"")</f>
        <v>#REF!</v>
      </c>
      <c r="W48" s="66" t="e">
        <f>IF(AND('Mapa final'!#REF!="Muy Baja",'Mapa final'!#REF!="Moderado"),CONCATENATE("R3C",'Mapa final'!#REF!),"")</f>
        <v>#REF!</v>
      </c>
      <c r="X48" s="66" t="e">
        <f>IF(AND('Mapa final'!#REF!="Muy Baja",'Mapa final'!#REF!="Moderado"),CONCATENATE("R3C",'Mapa final'!#REF!),"")</f>
        <v>#REF!</v>
      </c>
      <c r="Y48" s="66" t="e">
        <f>IF(AND('Mapa final'!#REF!="Muy Baja",'Mapa final'!#REF!="Moderado"),CONCATENATE("R3C",'Mapa final'!#REF!),"")</f>
        <v>#REF!</v>
      </c>
      <c r="Z48" s="66" t="e">
        <f>IF(AND('Mapa final'!#REF!="Muy Baja",'Mapa final'!#REF!="Moderado"),CONCATENATE("R3C",'Mapa final'!#REF!),"")</f>
        <v>#REF!</v>
      </c>
      <c r="AA48" s="67" t="e">
        <f>IF(AND('Mapa final'!#REF!="Muy Baja",'Mapa final'!#REF!="Moderado"),CONCATENATE("R3C",'Mapa final'!#REF!),"")</f>
        <v>#REF!</v>
      </c>
      <c r="AB48" s="56" t="e">
        <f>IF(AND('Mapa final'!#REF!="Muy Baja",'Mapa final'!#REF!="Mayor"),CONCATENATE("R3C",'Mapa final'!#REF!),"")</f>
        <v>#REF!</v>
      </c>
      <c r="AC48" s="57" t="e">
        <f>IF(AND('Mapa final'!#REF!="Muy Baja",'Mapa final'!#REF!="Mayor"),CONCATENATE("R3C",'Mapa final'!#REF!),"")</f>
        <v>#REF!</v>
      </c>
      <c r="AD48" s="57" t="e">
        <f>IF(AND('Mapa final'!#REF!="Muy Baja",'Mapa final'!#REF!="Mayor"),CONCATENATE("R3C",'Mapa final'!#REF!),"")</f>
        <v>#REF!</v>
      </c>
      <c r="AE48" s="57" t="e">
        <f>IF(AND('Mapa final'!#REF!="Muy Baja",'Mapa final'!#REF!="Mayor"),CONCATENATE("R3C",'Mapa final'!#REF!),"")</f>
        <v>#REF!</v>
      </c>
      <c r="AF48" s="57" t="e">
        <f>IF(AND('Mapa final'!#REF!="Muy Baja",'Mapa final'!#REF!="Mayor"),CONCATENATE("R3C",'Mapa final'!#REF!),"")</f>
        <v>#REF!</v>
      </c>
      <c r="AG48" s="58" t="e">
        <f>IF(AND('Mapa final'!#REF!="Muy Baja",'Mapa final'!#REF!="Mayor"),CONCATENATE("R3C",'Mapa final'!#REF!),"")</f>
        <v>#REF!</v>
      </c>
      <c r="AH48" s="84" t="e">
        <f>IF(AND('Mapa final'!#REF!="Muy Baja",'Mapa final'!#REF!="Catastrófico"),CONCATENATE("R3C",'Mapa final'!#REF!),"")</f>
        <v>#REF!</v>
      </c>
      <c r="AI48" s="85" t="e">
        <f>IF(AND('Mapa final'!#REF!="Muy Baja",'Mapa final'!#REF!="Catastrófico"),CONCATENATE("R3C",'Mapa final'!#REF!),"")</f>
        <v>#REF!</v>
      </c>
      <c r="AJ48" s="85" t="e">
        <f>IF(AND('Mapa final'!#REF!="Muy Baja",'Mapa final'!#REF!="Catastrófico"),CONCATENATE("R3C",'Mapa final'!#REF!),"")</f>
        <v>#REF!</v>
      </c>
      <c r="AK48" s="85" t="e">
        <f>IF(AND('Mapa final'!#REF!="Muy Baja",'Mapa final'!#REF!="Catastrófico"),CONCATENATE("R3C",'Mapa final'!#REF!),"")</f>
        <v>#REF!</v>
      </c>
      <c r="AL48" s="85" t="e">
        <f>IF(AND('Mapa final'!#REF!="Muy Baja",'Mapa final'!#REF!="Catastrófico"),CONCATENATE("R3C",'Mapa final'!#REF!),"")</f>
        <v>#REF!</v>
      </c>
      <c r="AM48" s="86" t="e">
        <f>IF(AND('Mapa final'!#REF!="Muy Baja",'Mapa final'!#REF!="Catastrófico"),CONCATENATE("R3C",'Mapa final'!#REF!),"")</f>
        <v>#REF!</v>
      </c>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row>
    <row r="49" spans="1:80" ht="15" customHeight="1">
      <c r="A49" s="39"/>
      <c r="B49" s="573"/>
      <c r="C49" s="573"/>
      <c r="D49" s="574"/>
      <c r="E49" s="614"/>
      <c r="F49" s="615"/>
      <c r="G49" s="615"/>
      <c r="H49" s="615"/>
      <c r="I49" s="616"/>
      <c r="J49" s="74" t="e">
        <f>IF(AND('Mapa final'!#REF!="Muy Baja",'Mapa final'!#REF!="Leve"),CONCATENATE("R4C",'Mapa final'!#REF!),"")</f>
        <v>#REF!</v>
      </c>
      <c r="K49" s="75" t="e">
        <f>IF(AND('Mapa final'!#REF!="Muy Baja",'Mapa final'!#REF!="Leve"),CONCATENATE("R4C",'Mapa final'!#REF!),"")</f>
        <v>#REF!</v>
      </c>
      <c r="L49" s="75" t="e">
        <f>IF(AND('Mapa final'!#REF!="Muy Baja",'Mapa final'!#REF!="Leve"),CONCATENATE("R4C",'Mapa final'!#REF!),"")</f>
        <v>#REF!</v>
      </c>
      <c r="M49" s="75" t="e">
        <f>IF(AND('Mapa final'!#REF!="Muy Baja",'Mapa final'!#REF!="Leve"),CONCATENATE("R4C",'Mapa final'!#REF!),"")</f>
        <v>#REF!</v>
      </c>
      <c r="N49" s="75" t="e">
        <f>IF(AND('Mapa final'!#REF!="Muy Baja",'Mapa final'!#REF!="Leve"),CONCATENATE("R4C",'Mapa final'!#REF!),"")</f>
        <v>#REF!</v>
      </c>
      <c r="O49" s="76" t="e">
        <f>IF(AND('Mapa final'!#REF!="Muy Baja",'Mapa final'!#REF!="Leve"),CONCATENATE("R4C",'Mapa final'!#REF!),"")</f>
        <v>#REF!</v>
      </c>
      <c r="P49" s="74" t="e">
        <f>IF(AND('Mapa final'!#REF!="Muy Baja",'Mapa final'!#REF!="Menor"),CONCATENATE("R4C",'Mapa final'!#REF!),"")</f>
        <v>#REF!</v>
      </c>
      <c r="Q49" s="75" t="e">
        <f>IF(AND('Mapa final'!#REF!="Muy Baja",'Mapa final'!#REF!="Menor"),CONCATENATE("R4C",'Mapa final'!#REF!),"")</f>
        <v>#REF!</v>
      </c>
      <c r="R49" s="75" t="e">
        <f>IF(AND('Mapa final'!#REF!="Muy Baja",'Mapa final'!#REF!="Menor"),CONCATENATE("R4C",'Mapa final'!#REF!),"")</f>
        <v>#REF!</v>
      </c>
      <c r="S49" s="75" t="e">
        <f>IF(AND('Mapa final'!#REF!="Muy Baja",'Mapa final'!#REF!="Menor"),CONCATENATE("R4C",'Mapa final'!#REF!),"")</f>
        <v>#REF!</v>
      </c>
      <c r="T49" s="75" t="e">
        <f>IF(AND('Mapa final'!#REF!="Muy Baja",'Mapa final'!#REF!="Menor"),CONCATENATE("R4C",'Mapa final'!#REF!),"")</f>
        <v>#REF!</v>
      </c>
      <c r="U49" s="76" t="e">
        <f>IF(AND('Mapa final'!#REF!="Muy Baja",'Mapa final'!#REF!="Menor"),CONCATENATE("R4C",'Mapa final'!#REF!),"")</f>
        <v>#REF!</v>
      </c>
      <c r="V49" s="65" t="e">
        <f>IF(AND('Mapa final'!#REF!="Muy Baja",'Mapa final'!#REF!="Moderado"),CONCATENATE("R4C",'Mapa final'!#REF!),"")</f>
        <v>#REF!</v>
      </c>
      <c r="W49" s="66" t="e">
        <f>IF(AND('Mapa final'!#REF!="Muy Baja",'Mapa final'!#REF!="Moderado"),CONCATENATE("R4C",'Mapa final'!#REF!),"")</f>
        <v>#REF!</v>
      </c>
      <c r="X49" s="66" t="e">
        <f>IF(AND('Mapa final'!#REF!="Muy Baja",'Mapa final'!#REF!="Moderado"),CONCATENATE("R4C",'Mapa final'!#REF!),"")</f>
        <v>#REF!</v>
      </c>
      <c r="Y49" s="66" t="e">
        <f>IF(AND('Mapa final'!#REF!="Muy Baja",'Mapa final'!#REF!="Moderado"),CONCATENATE("R4C",'Mapa final'!#REF!),"")</f>
        <v>#REF!</v>
      </c>
      <c r="Z49" s="66" t="e">
        <f>IF(AND('Mapa final'!#REF!="Muy Baja",'Mapa final'!#REF!="Moderado"),CONCATENATE("R4C",'Mapa final'!#REF!),"")</f>
        <v>#REF!</v>
      </c>
      <c r="AA49" s="67" t="e">
        <f>IF(AND('Mapa final'!#REF!="Muy Baja",'Mapa final'!#REF!="Moderado"),CONCATENATE("R4C",'Mapa final'!#REF!),"")</f>
        <v>#REF!</v>
      </c>
      <c r="AB49" s="56" t="e">
        <f>IF(AND('Mapa final'!#REF!="Muy Baja",'Mapa final'!#REF!="Mayor"),CONCATENATE("R4C",'Mapa final'!#REF!),"")</f>
        <v>#REF!</v>
      </c>
      <c r="AC49" s="57" t="e">
        <f>IF(AND('Mapa final'!#REF!="Muy Baja",'Mapa final'!#REF!="Mayor"),CONCATENATE("R4C",'Mapa final'!#REF!),"")</f>
        <v>#REF!</v>
      </c>
      <c r="AD49" s="57" t="e">
        <f>IF(AND('Mapa final'!#REF!="Muy Baja",'Mapa final'!#REF!="Mayor"),CONCATENATE("R4C",'Mapa final'!#REF!),"")</f>
        <v>#REF!</v>
      </c>
      <c r="AE49" s="57" t="e">
        <f>IF(AND('Mapa final'!#REF!="Muy Baja",'Mapa final'!#REF!="Mayor"),CONCATENATE("R4C",'Mapa final'!#REF!),"")</f>
        <v>#REF!</v>
      </c>
      <c r="AF49" s="57" t="e">
        <f>IF(AND('Mapa final'!#REF!="Muy Baja",'Mapa final'!#REF!="Mayor"),CONCATENATE("R4C",'Mapa final'!#REF!),"")</f>
        <v>#REF!</v>
      </c>
      <c r="AG49" s="58" t="e">
        <f>IF(AND('Mapa final'!#REF!="Muy Baja",'Mapa final'!#REF!="Mayor"),CONCATENATE("R4C",'Mapa final'!#REF!),"")</f>
        <v>#REF!</v>
      </c>
      <c r="AH49" s="84" t="e">
        <f>IF(AND('Mapa final'!#REF!="Muy Baja",'Mapa final'!#REF!="Catastrófico"),CONCATENATE("R4C",'Mapa final'!#REF!),"")</f>
        <v>#REF!</v>
      </c>
      <c r="AI49" s="85" t="e">
        <f>IF(AND('Mapa final'!#REF!="Muy Baja",'Mapa final'!#REF!="Catastrófico"),CONCATENATE("R4C",'Mapa final'!#REF!),"")</f>
        <v>#REF!</v>
      </c>
      <c r="AJ49" s="85" t="e">
        <f>IF(AND('Mapa final'!#REF!="Muy Baja",'Mapa final'!#REF!="Catastrófico"),CONCATENATE("R4C",'Mapa final'!#REF!),"")</f>
        <v>#REF!</v>
      </c>
      <c r="AK49" s="85" t="e">
        <f>IF(AND('Mapa final'!#REF!="Muy Baja",'Mapa final'!#REF!="Catastrófico"),CONCATENATE("R4C",'Mapa final'!#REF!),"")</f>
        <v>#REF!</v>
      </c>
      <c r="AL49" s="85" t="e">
        <f>IF(AND('Mapa final'!#REF!="Muy Baja",'Mapa final'!#REF!="Catastrófico"),CONCATENATE("R4C",'Mapa final'!#REF!),"")</f>
        <v>#REF!</v>
      </c>
      <c r="AM49" s="86" t="e">
        <f>IF(AND('Mapa final'!#REF!="Muy Baja",'Mapa final'!#REF!="Catastrófico"),CONCATENATE("R4C",'Mapa final'!#REF!),"")</f>
        <v>#REF!</v>
      </c>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row>
    <row r="50" spans="1:80" ht="15" customHeight="1">
      <c r="A50" s="39"/>
      <c r="B50" s="573"/>
      <c r="C50" s="573"/>
      <c r="D50" s="574"/>
      <c r="E50" s="614"/>
      <c r="F50" s="615"/>
      <c r="G50" s="615"/>
      <c r="H50" s="615"/>
      <c r="I50" s="616"/>
      <c r="J50" s="74" t="e">
        <f>IF(AND('Mapa final'!#REF!="Muy Baja",'Mapa final'!#REF!="Leve"),CONCATENATE("R5C",'Mapa final'!#REF!),"")</f>
        <v>#REF!</v>
      </c>
      <c r="K50" s="75" t="e">
        <f>IF(AND('Mapa final'!#REF!="Muy Baja",'Mapa final'!#REF!="Leve"),CONCATENATE("R5C",'Mapa final'!#REF!),"")</f>
        <v>#REF!</v>
      </c>
      <c r="L50" s="75" t="e">
        <f>IF(AND('Mapa final'!#REF!="Muy Baja",'Mapa final'!#REF!="Leve"),CONCATENATE("R5C",'Mapa final'!#REF!),"")</f>
        <v>#REF!</v>
      </c>
      <c r="M50" s="75" t="e">
        <f>IF(AND('Mapa final'!#REF!="Muy Baja",'Mapa final'!#REF!="Leve"),CONCATENATE("R5C",'Mapa final'!#REF!),"")</f>
        <v>#REF!</v>
      </c>
      <c r="N50" s="75" t="e">
        <f>IF(AND('Mapa final'!#REF!="Muy Baja",'Mapa final'!#REF!="Leve"),CONCATENATE("R5C",'Mapa final'!#REF!),"")</f>
        <v>#REF!</v>
      </c>
      <c r="O50" s="76" t="e">
        <f>IF(AND('Mapa final'!#REF!="Muy Baja",'Mapa final'!#REF!="Leve"),CONCATENATE("R5C",'Mapa final'!#REF!),"")</f>
        <v>#REF!</v>
      </c>
      <c r="P50" s="74" t="e">
        <f>IF(AND('Mapa final'!#REF!="Muy Baja",'Mapa final'!#REF!="Menor"),CONCATENATE("R5C",'Mapa final'!#REF!),"")</f>
        <v>#REF!</v>
      </c>
      <c r="Q50" s="75" t="e">
        <f>IF(AND('Mapa final'!#REF!="Muy Baja",'Mapa final'!#REF!="Menor"),CONCATENATE("R5C",'Mapa final'!#REF!),"")</f>
        <v>#REF!</v>
      </c>
      <c r="R50" s="75" t="e">
        <f>IF(AND('Mapa final'!#REF!="Muy Baja",'Mapa final'!#REF!="Menor"),CONCATENATE("R5C",'Mapa final'!#REF!),"")</f>
        <v>#REF!</v>
      </c>
      <c r="S50" s="75" t="e">
        <f>IF(AND('Mapa final'!#REF!="Muy Baja",'Mapa final'!#REF!="Menor"),CONCATENATE("R5C",'Mapa final'!#REF!),"")</f>
        <v>#REF!</v>
      </c>
      <c r="T50" s="75" t="e">
        <f>IF(AND('Mapa final'!#REF!="Muy Baja",'Mapa final'!#REF!="Menor"),CONCATENATE("R5C",'Mapa final'!#REF!),"")</f>
        <v>#REF!</v>
      </c>
      <c r="U50" s="76" t="e">
        <f>IF(AND('Mapa final'!#REF!="Muy Baja",'Mapa final'!#REF!="Menor"),CONCATENATE("R5C",'Mapa final'!#REF!),"")</f>
        <v>#REF!</v>
      </c>
      <c r="V50" s="65" t="e">
        <f>IF(AND('Mapa final'!#REF!="Muy Baja",'Mapa final'!#REF!="Moderado"),CONCATENATE("R5C",'Mapa final'!#REF!),"")</f>
        <v>#REF!</v>
      </c>
      <c r="W50" s="66" t="e">
        <f>IF(AND('Mapa final'!#REF!="Muy Baja",'Mapa final'!#REF!="Moderado"),CONCATENATE("R5C",'Mapa final'!#REF!),"")</f>
        <v>#REF!</v>
      </c>
      <c r="X50" s="66" t="e">
        <f>IF(AND('Mapa final'!#REF!="Muy Baja",'Mapa final'!#REF!="Moderado"),CONCATENATE("R5C",'Mapa final'!#REF!),"")</f>
        <v>#REF!</v>
      </c>
      <c r="Y50" s="66" t="e">
        <f>IF(AND('Mapa final'!#REF!="Muy Baja",'Mapa final'!#REF!="Moderado"),CONCATENATE("R5C",'Mapa final'!#REF!),"")</f>
        <v>#REF!</v>
      </c>
      <c r="Z50" s="66" t="e">
        <f>IF(AND('Mapa final'!#REF!="Muy Baja",'Mapa final'!#REF!="Moderado"),CONCATENATE("R5C",'Mapa final'!#REF!),"")</f>
        <v>#REF!</v>
      </c>
      <c r="AA50" s="67" t="e">
        <f>IF(AND('Mapa final'!#REF!="Muy Baja",'Mapa final'!#REF!="Moderado"),CONCATENATE("R5C",'Mapa final'!#REF!),"")</f>
        <v>#REF!</v>
      </c>
      <c r="AB50" s="56" t="e">
        <f>IF(AND('Mapa final'!#REF!="Muy Baja",'Mapa final'!#REF!="Mayor"),CONCATENATE("R5C",'Mapa final'!#REF!),"")</f>
        <v>#REF!</v>
      </c>
      <c r="AC50" s="57" t="e">
        <f>IF(AND('Mapa final'!#REF!="Muy Baja",'Mapa final'!#REF!="Mayor"),CONCATENATE("R5C",'Mapa final'!#REF!),"")</f>
        <v>#REF!</v>
      </c>
      <c r="AD50" s="57" t="e">
        <f>IF(AND('Mapa final'!#REF!="Muy Baja",'Mapa final'!#REF!="Mayor"),CONCATENATE("R5C",'Mapa final'!#REF!),"")</f>
        <v>#REF!</v>
      </c>
      <c r="AE50" s="57" t="e">
        <f>IF(AND('Mapa final'!#REF!="Muy Baja",'Mapa final'!#REF!="Mayor"),CONCATENATE("R5C",'Mapa final'!#REF!),"")</f>
        <v>#REF!</v>
      </c>
      <c r="AF50" s="57" t="e">
        <f>IF(AND('Mapa final'!#REF!="Muy Baja",'Mapa final'!#REF!="Mayor"),CONCATENATE("R5C",'Mapa final'!#REF!),"")</f>
        <v>#REF!</v>
      </c>
      <c r="AG50" s="58" t="e">
        <f>IF(AND('Mapa final'!#REF!="Muy Baja",'Mapa final'!#REF!="Mayor"),CONCATENATE("R5C",'Mapa final'!#REF!),"")</f>
        <v>#REF!</v>
      </c>
      <c r="AH50" s="84" t="e">
        <f>IF(AND('Mapa final'!#REF!="Muy Baja",'Mapa final'!#REF!="Catastrófico"),CONCATENATE("R5C",'Mapa final'!#REF!),"")</f>
        <v>#REF!</v>
      </c>
      <c r="AI50" s="85" t="e">
        <f>IF(AND('Mapa final'!#REF!="Muy Baja",'Mapa final'!#REF!="Catastrófico"),CONCATENATE("R5C",'Mapa final'!#REF!),"")</f>
        <v>#REF!</v>
      </c>
      <c r="AJ50" s="85" t="e">
        <f>IF(AND('Mapa final'!#REF!="Muy Baja",'Mapa final'!#REF!="Catastrófico"),CONCATENATE("R5C",'Mapa final'!#REF!),"")</f>
        <v>#REF!</v>
      </c>
      <c r="AK50" s="85" t="e">
        <f>IF(AND('Mapa final'!#REF!="Muy Baja",'Mapa final'!#REF!="Catastrófico"),CONCATENATE("R5C",'Mapa final'!#REF!),"")</f>
        <v>#REF!</v>
      </c>
      <c r="AL50" s="85" t="e">
        <f>IF(AND('Mapa final'!#REF!="Muy Baja",'Mapa final'!#REF!="Catastrófico"),CONCATENATE("R5C",'Mapa final'!#REF!),"")</f>
        <v>#REF!</v>
      </c>
      <c r="AM50" s="86" t="e">
        <f>IF(AND('Mapa final'!#REF!="Muy Baja",'Mapa final'!#REF!="Catastrófico"),CONCATENATE("R5C",'Mapa final'!#REF!),"")</f>
        <v>#REF!</v>
      </c>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row>
    <row r="51" spans="1:80" ht="15" customHeight="1">
      <c r="A51" s="39"/>
      <c r="B51" s="573"/>
      <c r="C51" s="573"/>
      <c r="D51" s="574"/>
      <c r="E51" s="614"/>
      <c r="F51" s="615"/>
      <c r="G51" s="615"/>
      <c r="H51" s="615"/>
      <c r="I51" s="616"/>
      <c r="J51" s="74" t="e">
        <f>IF(AND('Mapa final'!#REF!="Muy Baja",'Mapa final'!#REF!="Leve"),CONCATENATE("R6C",'Mapa final'!#REF!),"")</f>
        <v>#REF!</v>
      </c>
      <c r="K51" s="75" t="e">
        <f>IF(AND('Mapa final'!#REF!="Muy Baja",'Mapa final'!#REF!="Leve"),CONCATENATE("R6C",'Mapa final'!#REF!),"")</f>
        <v>#REF!</v>
      </c>
      <c r="L51" s="75" t="e">
        <f>IF(AND('Mapa final'!#REF!="Muy Baja",'Mapa final'!#REF!="Leve"),CONCATENATE("R6C",'Mapa final'!#REF!),"")</f>
        <v>#REF!</v>
      </c>
      <c r="M51" s="75" t="e">
        <f>IF(AND('Mapa final'!#REF!="Muy Baja",'Mapa final'!#REF!="Leve"),CONCATENATE("R6C",'Mapa final'!#REF!),"")</f>
        <v>#REF!</v>
      </c>
      <c r="N51" s="75" t="e">
        <f>IF(AND('Mapa final'!#REF!="Muy Baja",'Mapa final'!#REF!="Leve"),CONCATENATE("R6C",'Mapa final'!#REF!),"")</f>
        <v>#REF!</v>
      </c>
      <c r="O51" s="76" t="e">
        <f>IF(AND('Mapa final'!#REF!="Muy Baja",'Mapa final'!#REF!="Leve"),CONCATENATE("R6C",'Mapa final'!#REF!),"")</f>
        <v>#REF!</v>
      </c>
      <c r="P51" s="74" t="e">
        <f>IF(AND('Mapa final'!#REF!="Muy Baja",'Mapa final'!#REF!="Menor"),CONCATENATE("R6C",'Mapa final'!#REF!),"")</f>
        <v>#REF!</v>
      </c>
      <c r="Q51" s="75" t="e">
        <f>IF(AND('Mapa final'!#REF!="Muy Baja",'Mapa final'!#REF!="Menor"),CONCATENATE("R6C",'Mapa final'!#REF!),"")</f>
        <v>#REF!</v>
      </c>
      <c r="R51" s="75" t="e">
        <f>IF(AND('Mapa final'!#REF!="Muy Baja",'Mapa final'!#REF!="Menor"),CONCATENATE("R6C",'Mapa final'!#REF!),"")</f>
        <v>#REF!</v>
      </c>
      <c r="S51" s="75" t="e">
        <f>IF(AND('Mapa final'!#REF!="Muy Baja",'Mapa final'!#REF!="Menor"),CONCATENATE("R6C",'Mapa final'!#REF!),"")</f>
        <v>#REF!</v>
      </c>
      <c r="T51" s="75" t="e">
        <f>IF(AND('Mapa final'!#REF!="Muy Baja",'Mapa final'!#REF!="Menor"),CONCATENATE("R6C",'Mapa final'!#REF!),"")</f>
        <v>#REF!</v>
      </c>
      <c r="U51" s="76" t="e">
        <f>IF(AND('Mapa final'!#REF!="Muy Baja",'Mapa final'!#REF!="Menor"),CONCATENATE("R6C",'Mapa final'!#REF!),"")</f>
        <v>#REF!</v>
      </c>
      <c r="V51" s="65" t="e">
        <f>IF(AND('Mapa final'!#REF!="Muy Baja",'Mapa final'!#REF!="Moderado"),CONCATENATE("R6C",'Mapa final'!#REF!),"")</f>
        <v>#REF!</v>
      </c>
      <c r="W51" s="66" t="e">
        <f>IF(AND('Mapa final'!#REF!="Muy Baja",'Mapa final'!#REF!="Moderado"),CONCATENATE("R6C",'Mapa final'!#REF!),"")</f>
        <v>#REF!</v>
      </c>
      <c r="X51" s="66" t="e">
        <f>IF(AND('Mapa final'!#REF!="Muy Baja",'Mapa final'!#REF!="Moderado"),CONCATENATE("R6C",'Mapa final'!#REF!),"")</f>
        <v>#REF!</v>
      </c>
      <c r="Y51" s="66" t="e">
        <f>IF(AND('Mapa final'!#REF!="Muy Baja",'Mapa final'!#REF!="Moderado"),CONCATENATE("R6C",'Mapa final'!#REF!),"")</f>
        <v>#REF!</v>
      </c>
      <c r="Z51" s="66" t="e">
        <f>IF(AND('Mapa final'!#REF!="Muy Baja",'Mapa final'!#REF!="Moderado"),CONCATENATE("R6C",'Mapa final'!#REF!),"")</f>
        <v>#REF!</v>
      </c>
      <c r="AA51" s="67" t="e">
        <f>IF(AND('Mapa final'!#REF!="Muy Baja",'Mapa final'!#REF!="Moderado"),CONCATENATE("R6C",'Mapa final'!#REF!),"")</f>
        <v>#REF!</v>
      </c>
      <c r="AB51" s="56" t="e">
        <f>IF(AND('Mapa final'!#REF!="Muy Baja",'Mapa final'!#REF!="Mayor"),CONCATENATE("R6C",'Mapa final'!#REF!),"")</f>
        <v>#REF!</v>
      </c>
      <c r="AC51" s="57" t="e">
        <f>IF(AND('Mapa final'!#REF!="Muy Baja",'Mapa final'!#REF!="Mayor"),CONCATENATE("R6C",'Mapa final'!#REF!),"")</f>
        <v>#REF!</v>
      </c>
      <c r="AD51" s="57" t="e">
        <f>IF(AND('Mapa final'!#REF!="Muy Baja",'Mapa final'!#REF!="Mayor"),CONCATENATE("R6C",'Mapa final'!#REF!),"")</f>
        <v>#REF!</v>
      </c>
      <c r="AE51" s="57" t="e">
        <f>IF(AND('Mapa final'!#REF!="Muy Baja",'Mapa final'!#REF!="Mayor"),CONCATENATE("R6C",'Mapa final'!#REF!),"")</f>
        <v>#REF!</v>
      </c>
      <c r="AF51" s="57" t="e">
        <f>IF(AND('Mapa final'!#REF!="Muy Baja",'Mapa final'!#REF!="Mayor"),CONCATENATE("R6C",'Mapa final'!#REF!),"")</f>
        <v>#REF!</v>
      </c>
      <c r="AG51" s="58" t="e">
        <f>IF(AND('Mapa final'!#REF!="Muy Baja",'Mapa final'!#REF!="Mayor"),CONCATENATE("R6C",'Mapa final'!#REF!),"")</f>
        <v>#REF!</v>
      </c>
      <c r="AH51" s="84" t="e">
        <f>IF(AND('Mapa final'!#REF!="Muy Baja",'Mapa final'!#REF!="Catastrófico"),CONCATENATE("R6C",'Mapa final'!#REF!),"")</f>
        <v>#REF!</v>
      </c>
      <c r="AI51" s="85" t="e">
        <f>IF(AND('Mapa final'!#REF!="Muy Baja",'Mapa final'!#REF!="Catastrófico"),CONCATENATE("R6C",'Mapa final'!#REF!),"")</f>
        <v>#REF!</v>
      </c>
      <c r="AJ51" s="85" t="e">
        <f>IF(AND('Mapa final'!#REF!="Muy Baja",'Mapa final'!#REF!="Catastrófico"),CONCATENATE("R6C",'Mapa final'!#REF!),"")</f>
        <v>#REF!</v>
      </c>
      <c r="AK51" s="85" t="e">
        <f>IF(AND('Mapa final'!#REF!="Muy Baja",'Mapa final'!#REF!="Catastrófico"),CONCATENATE("R6C",'Mapa final'!#REF!),"")</f>
        <v>#REF!</v>
      </c>
      <c r="AL51" s="85" t="e">
        <f>IF(AND('Mapa final'!#REF!="Muy Baja",'Mapa final'!#REF!="Catastrófico"),CONCATENATE("R6C",'Mapa final'!#REF!),"")</f>
        <v>#REF!</v>
      </c>
      <c r="AM51" s="86" t="e">
        <f>IF(AND('Mapa final'!#REF!="Muy Baja",'Mapa final'!#REF!="Catastrófico"),CONCATENATE("R6C",'Mapa final'!#REF!),"")</f>
        <v>#REF!</v>
      </c>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row>
    <row r="52" spans="1:80" ht="15" customHeight="1">
      <c r="A52" s="39"/>
      <c r="B52" s="573"/>
      <c r="C52" s="573"/>
      <c r="D52" s="574"/>
      <c r="E52" s="614"/>
      <c r="F52" s="615"/>
      <c r="G52" s="615"/>
      <c r="H52" s="615"/>
      <c r="I52" s="616"/>
      <c r="J52" s="74" t="e">
        <f>IF(AND('Mapa final'!#REF!="Muy Baja",'Mapa final'!#REF!="Leve"),CONCATENATE("R7C",'Mapa final'!#REF!),"")</f>
        <v>#REF!</v>
      </c>
      <c r="K52" s="75" t="e">
        <f>IF(AND('Mapa final'!#REF!="Muy Baja",'Mapa final'!#REF!="Leve"),CONCATENATE("R7C",'Mapa final'!#REF!),"")</f>
        <v>#REF!</v>
      </c>
      <c r="L52" s="75" t="e">
        <f>IF(AND('Mapa final'!#REF!="Muy Baja",'Mapa final'!#REF!="Leve"),CONCATENATE("R7C",'Mapa final'!#REF!),"")</f>
        <v>#REF!</v>
      </c>
      <c r="M52" s="75" t="e">
        <f>IF(AND('Mapa final'!#REF!="Muy Baja",'Mapa final'!#REF!="Leve"),CONCATENATE("R7C",'Mapa final'!#REF!),"")</f>
        <v>#REF!</v>
      </c>
      <c r="N52" s="75" t="e">
        <f>IF(AND('Mapa final'!#REF!="Muy Baja",'Mapa final'!#REF!="Leve"),CONCATENATE("R7C",'Mapa final'!#REF!),"")</f>
        <v>#REF!</v>
      </c>
      <c r="O52" s="76" t="e">
        <f>IF(AND('Mapa final'!#REF!="Muy Baja",'Mapa final'!#REF!="Leve"),CONCATENATE("R7C",'Mapa final'!#REF!),"")</f>
        <v>#REF!</v>
      </c>
      <c r="P52" s="74" t="e">
        <f>IF(AND('Mapa final'!#REF!="Muy Baja",'Mapa final'!#REF!="Menor"),CONCATENATE("R7C",'Mapa final'!#REF!),"")</f>
        <v>#REF!</v>
      </c>
      <c r="Q52" s="75" t="e">
        <f>IF(AND('Mapa final'!#REF!="Muy Baja",'Mapa final'!#REF!="Menor"),CONCATENATE("R7C",'Mapa final'!#REF!),"")</f>
        <v>#REF!</v>
      </c>
      <c r="R52" s="75" t="e">
        <f>IF(AND('Mapa final'!#REF!="Muy Baja",'Mapa final'!#REF!="Menor"),CONCATENATE("R7C",'Mapa final'!#REF!),"")</f>
        <v>#REF!</v>
      </c>
      <c r="S52" s="75" t="e">
        <f>IF(AND('Mapa final'!#REF!="Muy Baja",'Mapa final'!#REF!="Menor"),CONCATENATE("R7C",'Mapa final'!#REF!),"")</f>
        <v>#REF!</v>
      </c>
      <c r="T52" s="75" t="e">
        <f>IF(AND('Mapa final'!#REF!="Muy Baja",'Mapa final'!#REF!="Menor"),CONCATENATE("R7C",'Mapa final'!#REF!),"")</f>
        <v>#REF!</v>
      </c>
      <c r="U52" s="76" t="e">
        <f>IF(AND('Mapa final'!#REF!="Muy Baja",'Mapa final'!#REF!="Menor"),CONCATENATE("R7C",'Mapa final'!#REF!),"")</f>
        <v>#REF!</v>
      </c>
      <c r="V52" s="65" t="e">
        <f>IF(AND('Mapa final'!#REF!="Muy Baja",'Mapa final'!#REF!="Moderado"),CONCATENATE("R7C",'Mapa final'!#REF!),"")</f>
        <v>#REF!</v>
      </c>
      <c r="W52" s="66" t="e">
        <f>IF(AND('Mapa final'!#REF!="Muy Baja",'Mapa final'!#REF!="Moderado"),CONCATENATE("R7C",'Mapa final'!#REF!),"")</f>
        <v>#REF!</v>
      </c>
      <c r="X52" s="66" t="e">
        <f>IF(AND('Mapa final'!#REF!="Muy Baja",'Mapa final'!#REF!="Moderado"),CONCATENATE("R7C",'Mapa final'!#REF!),"")</f>
        <v>#REF!</v>
      </c>
      <c r="Y52" s="66" t="e">
        <f>IF(AND('Mapa final'!#REF!="Muy Baja",'Mapa final'!#REF!="Moderado"),CONCATENATE("R7C",'Mapa final'!#REF!),"")</f>
        <v>#REF!</v>
      </c>
      <c r="Z52" s="66" t="e">
        <f>IF(AND('Mapa final'!#REF!="Muy Baja",'Mapa final'!#REF!="Moderado"),CONCATENATE("R7C",'Mapa final'!#REF!),"")</f>
        <v>#REF!</v>
      </c>
      <c r="AA52" s="67" t="e">
        <f>IF(AND('Mapa final'!#REF!="Muy Baja",'Mapa final'!#REF!="Moderado"),CONCATENATE("R7C",'Mapa final'!#REF!),"")</f>
        <v>#REF!</v>
      </c>
      <c r="AB52" s="56" t="e">
        <f>IF(AND('Mapa final'!#REF!="Muy Baja",'Mapa final'!#REF!="Mayor"),CONCATENATE("R7C",'Mapa final'!#REF!),"")</f>
        <v>#REF!</v>
      </c>
      <c r="AC52" s="57" t="e">
        <f>IF(AND('Mapa final'!#REF!="Muy Baja",'Mapa final'!#REF!="Mayor"),CONCATENATE("R7C",'Mapa final'!#REF!),"")</f>
        <v>#REF!</v>
      </c>
      <c r="AD52" s="57" t="e">
        <f>IF(AND('Mapa final'!#REF!="Muy Baja",'Mapa final'!#REF!="Mayor"),CONCATENATE("R7C",'Mapa final'!#REF!),"")</f>
        <v>#REF!</v>
      </c>
      <c r="AE52" s="57" t="e">
        <f>IF(AND('Mapa final'!#REF!="Muy Baja",'Mapa final'!#REF!="Mayor"),CONCATENATE("R7C",'Mapa final'!#REF!),"")</f>
        <v>#REF!</v>
      </c>
      <c r="AF52" s="57" t="e">
        <f>IF(AND('Mapa final'!#REF!="Muy Baja",'Mapa final'!#REF!="Mayor"),CONCATENATE("R7C",'Mapa final'!#REF!),"")</f>
        <v>#REF!</v>
      </c>
      <c r="AG52" s="58" t="e">
        <f>IF(AND('Mapa final'!#REF!="Muy Baja",'Mapa final'!#REF!="Mayor"),CONCATENATE("R7C",'Mapa final'!#REF!),"")</f>
        <v>#REF!</v>
      </c>
      <c r="AH52" s="84" t="e">
        <f>IF(AND('Mapa final'!#REF!="Muy Baja",'Mapa final'!#REF!="Catastrófico"),CONCATENATE("R7C",'Mapa final'!#REF!),"")</f>
        <v>#REF!</v>
      </c>
      <c r="AI52" s="85" t="e">
        <f>IF(AND('Mapa final'!#REF!="Muy Baja",'Mapa final'!#REF!="Catastrófico"),CONCATENATE("R7C",'Mapa final'!#REF!),"")</f>
        <v>#REF!</v>
      </c>
      <c r="AJ52" s="85" t="e">
        <f>IF(AND('Mapa final'!#REF!="Muy Baja",'Mapa final'!#REF!="Catastrófico"),CONCATENATE("R7C",'Mapa final'!#REF!),"")</f>
        <v>#REF!</v>
      </c>
      <c r="AK52" s="85" t="e">
        <f>IF(AND('Mapa final'!#REF!="Muy Baja",'Mapa final'!#REF!="Catastrófico"),CONCATENATE("R7C",'Mapa final'!#REF!),"")</f>
        <v>#REF!</v>
      </c>
      <c r="AL52" s="85" t="e">
        <f>IF(AND('Mapa final'!#REF!="Muy Baja",'Mapa final'!#REF!="Catastrófico"),CONCATENATE("R7C",'Mapa final'!#REF!),"")</f>
        <v>#REF!</v>
      </c>
      <c r="AM52" s="86" t="e">
        <f>IF(AND('Mapa final'!#REF!="Muy Baja",'Mapa final'!#REF!="Catastrófico"),CONCATENATE("R7C",'Mapa final'!#REF!),"")</f>
        <v>#REF!</v>
      </c>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row>
    <row r="53" spans="1:80" ht="15" customHeight="1">
      <c r="A53" s="39"/>
      <c r="B53" s="573"/>
      <c r="C53" s="573"/>
      <c r="D53" s="574"/>
      <c r="E53" s="614"/>
      <c r="F53" s="615"/>
      <c r="G53" s="615"/>
      <c r="H53" s="615"/>
      <c r="I53" s="616"/>
      <c r="J53" s="74" t="e">
        <f>IF(AND('Mapa final'!#REF!="Muy Baja",'Mapa final'!#REF!="Leve"),CONCATENATE("R8C",'Mapa final'!#REF!),"")</f>
        <v>#REF!</v>
      </c>
      <c r="K53" s="75" t="e">
        <f>IF(AND('Mapa final'!#REF!="Muy Baja",'Mapa final'!#REF!="Leve"),CONCATENATE("R8C",'Mapa final'!#REF!),"")</f>
        <v>#REF!</v>
      </c>
      <c r="L53" s="75" t="e">
        <f>IF(AND('Mapa final'!#REF!="Muy Baja",'Mapa final'!#REF!="Leve"),CONCATENATE("R8C",'Mapa final'!#REF!),"")</f>
        <v>#REF!</v>
      </c>
      <c r="M53" s="75" t="e">
        <f>IF(AND('Mapa final'!#REF!="Muy Baja",'Mapa final'!#REF!="Leve"),CONCATENATE("R8C",'Mapa final'!#REF!),"")</f>
        <v>#REF!</v>
      </c>
      <c r="N53" s="75" t="e">
        <f>IF(AND('Mapa final'!#REF!="Muy Baja",'Mapa final'!#REF!="Leve"),CONCATENATE("R8C",'Mapa final'!#REF!),"")</f>
        <v>#REF!</v>
      </c>
      <c r="O53" s="76" t="e">
        <f>IF(AND('Mapa final'!#REF!="Muy Baja",'Mapa final'!#REF!="Leve"),CONCATENATE("R8C",'Mapa final'!#REF!),"")</f>
        <v>#REF!</v>
      </c>
      <c r="P53" s="74" t="e">
        <f>IF(AND('Mapa final'!#REF!="Muy Baja",'Mapa final'!#REF!="Menor"),CONCATENATE("R8C",'Mapa final'!#REF!),"")</f>
        <v>#REF!</v>
      </c>
      <c r="Q53" s="75" t="e">
        <f>IF(AND('Mapa final'!#REF!="Muy Baja",'Mapa final'!#REF!="Menor"),CONCATENATE("R8C",'Mapa final'!#REF!),"")</f>
        <v>#REF!</v>
      </c>
      <c r="R53" s="75" t="e">
        <f>IF(AND('Mapa final'!#REF!="Muy Baja",'Mapa final'!#REF!="Menor"),CONCATENATE("R8C",'Mapa final'!#REF!),"")</f>
        <v>#REF!</v>
      </c>
      <c r="S53" s="75" t="e">
        <f>IF(AND('Mapa final'!#REF!="Muy Baja",'Mapa final'!#REF!="Menor"),CONCATENATE("R8C",'Mapa final'!#REF!),"")</f>
        <v>#REF!</v>
      </c>
      <c r="T53" s="75" t="e">
        <f>IF(AND('Mapa final'!#REF!="Muy Baja",'Mapa final'!#REF!="Menor"),CONCATENATE("R8C",'Mapa final'!#REF!),"")</f>
        <v>#REF!</v>
      </c>
      <c r="U53" s="76" t="e">
        <f>IF(AND('Mapa final'!#REF!="Muy Baja",'Mapa final'!#REF!="Menor"),CONCATENATE("R8C",'Mapa final'!#REF!),"")</f>
        <v>#REF!</v>
      </c>
      <c r="V53" s="65" t="e">
        <f>IF(AND('Mapa final'!#REF!="Muy Baja",'Mapa final'!#REF!="Moderado"),CONCATENATE("R8C",'Mapa final'!#REF!),"")</f>
        <v>#REF!</v>
      </c>
      <c r="W53" s="66" t="e">
        <f>IF(AND('Mapa final'!#REF!="Muy Baja",'Mapa final'!#REF!="Moderado"),CONCATENATE("R8C",'Mapa final'!#REF!),"")</f>
        <v>#REF!</v>
      </c>
      <c r="X53" s="66" t="e">
        <f>IF(AND('Mapa final'!#REF!="Muy Baja",'Mapa final'!#REF!="Moderado"),CONCATENATE("R8C",'Mapa final'!#REF!),"")</f>
        <v>#REF!</v>
      </c>
      <c r="Y53" s="66" t="e">
        <f>IF(AND('Mapa final'!#REF!="Muy Baja",'Mapa final'!#REF!="Moderado"),CONCATENATE("R8C",'Mapa final'!#REF!),"")</f>
        <v>#REF!</v>
      </c>
      <c r="Z53" s="66" t="e">
        <f>IF(AND('Mapa final'!#REF!="Muy Baja",'Mapa final'!#REF!="Moderado"),CONCATENATE("R8C",'Mapa final'!#REF!),"")</f>
        <v>#REF!</v>
      </c>
      <c r="AA53" s="67" t="e">
        <f>IF(AND('Mapa final'!#REF!="Muy Baja",'Mapa final'!#REF!="Moderado"),CONCATENATE("R8C",'Mapa final'!#REF!),"")</f>
        <v>#REF!</v>
      </c>
      <c r="AB53" s="56" t="e">
        <f>IF(AND('Mapa final'!#REF!="Muy Baja",'Mapa final'!#REF!="Mayor"),CONCATENATE("R8C",'Mapa final'!#REF!),"")</f>
        <v>#REF!</v>
      </c>
      <c r="AC53" s="57" t="e">
        <f>IF(AND('Mapa final'!#REF!="Muy Baja",'Mapa final'!#REF!="Mayor"),CONCATENATE("R8C",'Mapa final'!#REF!),"")</f>
        <v>#REF!</v>
      </c>
      <c r="AD53" s="57" t="e">
        <f>IF(AND('Mapa final'!#REF!="Muy Baja",'Mapa final'!#REF!="Mayor"),CONCATENATE("R8C",'Mapa final'!#REF!),"")</f>
        <v>#REF!</v>
      </c>
      <c r="AE53" s="57" t="e">
        <f>IF(AND('Mapa final'!#REF!="Muy Baja",'Mapa final'!#REF!="Mayor"),CONCATENATE("R8C",'Mapa final'!#REF!),"")</f>
        <v>#REF!</v>
      </c>
      <c r="AF53" s="57" t="e">
        <f>IF(AND('Mapa final'!#REF!="Muy Baja",'Mapa final'!#REF!="Mayor"),CONCATENATE("R8C",'Mapa final'!#REF!),"")</f>
        <v>#REF!</v>
      </c>
      <c r="AG53" s="58" t="e">
        <f>IF(AND('Mapa final'!#REF!="Muy Baja",'Mapa final'!#REF!="Mayor"),CONCATENATE("R8C",'Mapa final'!#REF!),"")</f>
        <v>#REF!</v>
      </c>
      <c r="AH53" s="84" t="e">
        <f>IF(AND('Mapa final'!#REF!="Muy Baja",'Mapa final'!#REF!="Catastrófico"),CONCATENATE("R8C",'Mapa final'!#REF!),"")</f>
        <v>#REF!</v>
      </c>
      <c r="AI53" s="85" t="e">
        <f>IF(AND('Mapa final'!#REF!="Muy Baja",'Mapa final'!#REF!="Catastrófico"),CONCATENATE("R8C",'Mapa final'!#REF!),"")</f>
        <v>#REF!</v>
      </c>
      <c r="AJ53" s="85" t="e">
        <f>IF(AND('Mapa final'!#REF!="Muy Baja",'Mapa final'!#REF!="Catastrófico"),CONCATENATE("R8C",'Mapa final'!#REF!),"")</f>
        <v>#REF!</v>
      </c>
      <c r="AK53" s="85" t="e">
        <f>IF(AND('Mapa final'!#REF!="Muy Baja",'Mapa final'!#REF!="Catastrófico"),CONCATENATE("R8C",'Mapa final'!#REF!),"")</f>
        <v>#REF!</v>
      </c>
      <c r="AL53" s="85" t="e">
        <f>IF(AND('Mapa final'!#REF!="Muy Baja",'Mapa final'!#REF!="Catastrófico"),CONCATENATE("R8C",'Mapa final'!#REF!),"")</f>
        <v>#REF!</v>
      </c>
      <c r="AM53" s="86" t="e">
        <f>IF(AND('Mapa final'!#REF!="Muy Baja",'Mapa final'!#REF!="Catastrófico"),CONCATENATE("R8C",'Mapa final'!#REF!),"")</f>
        <v>#REF!</v>
      </c>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row>
    <row r="54" spans="1:80" ht="15" customHeight="1">
      <c r="A54" s="39"/>
      <c r="B54" s="573"/>
      <c r="C54" s="573"/>
      <c r="D54" s="574"/>
      <c r="E54" s="614"/>
      <c r="F54" s="615"/>
      <c r="G54" s="615"/>
      <c r="H54" s="615"/>
      <c r="I54" s="616"/>
      <c r="J54" s="74" t="e">
        <f>IF(AND('Mapa final'!#REF!="Muy Baja",'Mapa final'!#REF!="Leve"),CONCATENATE("R9C",'Mapa final'!#REF!),"")</f>
        <v>#REF!</v>
      </c>
      <c r="K54" s="75" t="e">
        <f>IF(AND('Mapa final'!#REF!="Muy Baja",'Mapa final'!#REF!="Leve"),CONCATENATE("R9C",'Mapa final'!#REF!),"")</f>
        <v>#REF!</v>
      </c>
      <c r="L54" s="75" t="e">
        <f>IF(AND('Mapa final'!#REF!="Muy Baja",'Mapa final'!#REF!="Leve"),CONCATENATE("R9C",'Mapa final'!#REF!),"")</f>
        <v>#REF!</v>
      </c>
      <c r="M54" s="75" t="e">
        <f>IF(AND('Mapa final'!#REF!="Muy Baja",'Mapa final'!#REF!="Leve"),CONCATENATE("R9C",'Mapa final'!#REF!),"")</f>
        <v>#REF!</v>
      </c>
      <c r="N54" s="75" t="e">
        <f>IF(AND('Mapa final'!#REF!="Muy Baja",'Mapa final'!#REF!="Leve"),CONCATENATE("R9C",'Mapa final'!#REF!),"")</f>
        <v>#REF!</v>
      </c>
      <c r="O54" s="76" t="e">
        <f>IF(AND('Mapa final'!#REF!="Muy Baja",'Mapa final'!#REF!="Leve"),CONCATENATE("R9C",'Mapa final'!#REF!),"")</f>
        <v>#REF!</v>
      </c>
      <c r="P54" s="74" t="e">
        <f>IF(AND('Mapa final'!#REF!="Muy Baja",'Mapa final'!#REF!="Menor"),CONCATENATE("R9C",'Mapa final'!#REF!),"")</f>
        <v>#REF!</v>
      </c>
      <c r="Q54" s="75" t="e">
        <f>IF(AND('Mapa final'!#REF!="Muy Baja",'Mapa final'!#REF!="Menor"),CONCATENATE("R9C",'Mapa final'!#REF!),"")</f>
        <v>#REF!</v>
      </c>
      <c r="R54" s="75" t="e">
        <f>IF(AND('Mapa final'!#REF!="Muy Baja",'Mapa final'!#REF!="Menor"),CONCATENATE("R9C",'Mapa final'!#REF!),"")</f>
        <v>#REF!</v>
      </c>
      <c r="S54" s="75" t="e">
        <f>IF(AND('Mapa final'!#REF!="Muy Baja",'Mapa final'!#REF!="Menor"),CONCATENATE("R9C",'Mapa final'!#REF!),"")</f>
        <v>#REF!</v>
      </c>
      <c r="T54" s="75" t="e">
        <f>IF(AND('Mapa final'!#REF!="Muy Baja",'Mapa final'!#REF!="Menor"),CONCATENATE("R9C",'Mapa final'!#REF!),"")</f>
        <v>#REF!</v>
      </c>
      <c r="U54" s="76" t="e">
        <f>IF(AND('Mapa final'!#REF!="Muy Baja",'Mapa final'!#REF!="Menor"),CONCATENATE("R9C",'Mapa final'!#REF!),"")</f>
        <v>#REF!</v>
      </c>
      <c r="V54" s="65" t="e">
        <f>IF(AND('Mapa final'!#REF!="Muy Baja",'Mapa final'!#REF!="Moderado"),CONCATENATE("R9C",'Mapa final'!#REF!),"")</f>
        <v>#REF!</v>
      </c>
      <c r="W54" s="66" t="e">
        <f>IF(AND('Mapa final'!#REF!="Muy Baja",'Mapa final'!#REF!="Moderado"),CONCATENATE("R9C",'Mapa final'!#REF!),"")</f>
        <v>#REF!</v>
      </c>
      <c r="X54" s="66" t="e">
        <f>IF(AND('Mapa final'!#REF!="Muy Baja",'Mapa final'!#REF!="Moderado"),CONCATENATE("R9C",'Mapa final'!#REF!),"")</f>
        <v>#REF!</v>
      </c>
      <c r="Y54" s="66" t="e">
        <f>IF(AND('Mapa final'!#REF!="Muy Baja",'Mapa final'!#REF!="Moderado"),CONCATENATE("R9C",'Mapa final'!#REF!),"")</f>
        <v>#REF!</v>
      </c>
      <c r="Z54" s="66" t="e">
        <f>IF(AND('Mapa final'!#REF!="Muy Baja",'Mapa final'!#REF!="Moderado"),CONCATENATE("R9C",'Mapa final'!#REF!),"")</f>
        <v>#REF!</v>
      </c>
      <c r="AA54" s="67" t="e">
        <f>IF(AND('Mapa final'!#REF!="Muy Baja",'Mapa final'!#REF!="Moderado"),CONCATENATE("R9C",'Mapa final'!#REF!),"")</f>
        <v>#REF!</v>
      </c>
      <c r="AB54" s="56" t="e">
        <f>IF(AND('Mapa final'!#REF!="Muy Baja",'Mapa final'!#REF!="Mayor"),CONCATENATE("R9C",'Mapa final'!#REF!),"")</f>
        <v>#REF!</v>
      </c>
      <c r="AC54" s="57" t="e">
        <f>IF(AND('Mapa final'!#REF!="Muy Baja",'Mapa final'!#REF!="Mayor"),CONCATENATE("R9C",'Mapa final'!#REF!),"")</f>
        <v>#REF!</v>
      </c>
      <c r="AD54" s="57" t="e">
        <f>IF(AND('Mapa final'!#REF!="Muy Baja",'Mapa final'!#REF!="Mayor"),CONCATENATE("R9C",'Mapa final'!#REF!),"")</f>
        <v>#REF!</v>
      </c>
      <c r="AE54" s="57" t="e">
        <f>IF(AND('Mapa final'!#REF!="Muy Baja",'Mapa final'!#REF!="Mayor"),CONCATENATE("R9C",'Mapa final'!#REF!),"")</f>
        <v>#REF!</v>
      </c>
      <c r="AF54" s="57" t="e">
        <f>IF(AND('Mapa final'!#REF!="Muy Baja",'Mapa final'!#REF!="Mayor"),CONCATENATE("R9C",'Mapa final'!#REF!),"")</f>
        <v>#REF!</v>
      </c>
      <c r="AG54" s="58" t="e">
        <f>IF(AND('Mapa final'!#REF!="Muy Baja",'Mapa final'!#REF!="Mayor"),CONCATENATE("R9C",'Mapa final'!#REF!),"")</f>
        <v>#REF!</v>
      </c>
      <c r="AH54" s="84" t="e">
        <f>IF(AND('Mapa final'!#REF!="Muy Baja",'Mapa final'!#REF!="Catastrófico"),CONCATENATE("R9C",'Mapa final'!#REF!),"")</f>
        <v>#REF!</v>
      </c>
      <c r="AI54" s="85" t="e">
        <f>IF(AND('Mapa final'!#REF!="Muy Baja",'Mapa final'!#REF!="Catastrófico"),CONCATENATE("R9C",'Mapa final'!#REF!),"")</f>
        <v>#REF!</v>
      </c>
      <c r="AJ54" s="85" t="e">
        <f>IF(AND('Mapa final'!#REF!="Muy Baja",'Mapa final'!#REF!="Catastrófico"),CONCATENATE("R9C",'Mapa final'!#REF!),"")</f>
        <v>#REF!</v>
      </c>
      <c r="AK54" s="85" t="e">
        <f>IF(AND('Mapa final'!#REF!="Muy Baja",'Mapa final'!#REF!="Catastrófico"),CONCATENATE("R9C",'Mapa final'!#REF!),"")</f>
        <v>#REF!</v>
      </c>
      <c r="AL54" s="85" t="e">
        <f>IF(AND('Mapa final'!#REF!="Muy Baja",'Mapa final'!#REF!="Catastrófico"),CONCATENATE("R9C",'Mapa final'!#REF!),"")</f>
        <v>#REF!</v>
      </c>
      <c r="AM54" s="86" t="e">
        <f>IF(AND('Mapa final'!#REF!="Muy Baja",'Mapa final'!#REF!="Catastrófico"),CONCATENATE("R9C",'Mapa final'!#REF!),"")</f>
        <v>#REF!</v>
      </c>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row>
    <row r="55" spans="1:80" ht="15.75" customHeight="1">
      <c r="A55" s="39"/>
      <c r="B55" s="573"/>
      <c r="C55" s="573"/>
      <c r="D55" s="574"/>
      <c r="E55" s="617"/>
      <c r="F55" s="618"/>
      <c r="G55" s="618"/>
      <c r="H55" s="618"/>
      <c r="I55" s="619"/>
      <c r="J55" s="77" t="e">
        <f>IF(AND('Mapa final'!#REF!="Muy Baja",'Mapa final'!#REF!="Leve"),CONCATENATE("R10C",'Mapa final'!#REF!),"")</f>
        <v>#REF!</v>
      </c>
      <c r="K55" s="78" t="e">
        <f>IF(AND('Mapa final'!#REF!="Muy Baja",'Mapa final'!#REF!="Leve"),CONCATENATE("R10C",'Mapa final'!#REF!),"")</f>
        <v>#REF!</v>
      </c>
      <c r="L55" s="78" t="e">
        <f>IF(AND('Mapa final'!#REF!="Muy Baja",'Mapa final'!#REF!="Leve"),CONCATENATE("R10C",'Mapa final'!#REF!),"")</f>
        <v>#REF!</v>
      </c>
      <c r="M55" s="78" t="e">
        <f>IF(AND('Mapa final'!#REF!="Muy Baja",'Mapa final'!#REF!="Leve"),CONCATENATE("R10C",'Mapa final'!#REF!),"")</f>
        <v>#REF!</v>
      </c>
      <c r="N55" s="78" t="e">
        <f>IF(AND('Mapa final'!#REF!="Muy Baja",'Mapa final'!#REF!="Leve"),CONCATENATE("R10C",'Mapa final'!#REF!),"")</f>
        <v>#REF!</v>
      </c>
      <c r="O55" s="79" t="e">
        <f>IF(AND('Mapa final'!#REF!="Muy Baja",'Mapa final'!#REF!="Leve"),CONCATENATE("R10C",'Mapa final'!#REF!),"")</f>
        <v>#REF!</v>
      </c>
      <c r="P55" s="77" t="e">
        <f>IF(AND('Mapa final'!#REF!="Muy Baja",'Mapa final'!#REF!="Menor"),CONCATENATE("R10C",'Mapa final'!#REF!),"")</f>
        <v>#REF!</v>
      </c>
      <c r="Q55" s="78" t="e">
        <f>IF(AND('Mapa final'!#REF!="Muy Baja",'Mapa final'!#REF!="Menor"),CONCATENATE("R10C",'Mapa final'!#REF!),"")</f>
        <v>#REF!</v>
      </c>
      <c r="R55" s="78" t="e">
        <f>IF(AND('Mapa final'!#REF!="Muy Baja",'Mapa final'!#REF!="Menor"),CONCATENATE("R10C",'Mapa final'!#REF!),"")</f>
        <v>#REF!</v>
      </c>
      <c r="S55" s="78" t="e">
        <f>IF(AND('Mapa final'!#REF!="Muy Baja",'Mapa final'!#REF!="Menor"),CONCATENATE("R10C",'Mapa final'!#REF!),"")</f>
        <v>#REF!</v>
      </c>
      <c r="T55" s="78" t="e">
        <f>IF(AND('Mapa final'!#REF!="Muy Baja",'Mapa final'!#REF!="Menor"),CONCATENATE("R10C",'Mapa final'!#REF!),"")</f>
        <v>#REF!</v>
      </c>
      <c r="U55" s="79" t="e">
        <f>IF(AND('Mapa final'!#REF!="Muy Baja",'Mapa final'!#REF!="Menor"),CONCATENATE("R10C",'Mapa final'!#REF!),"")</f>
        <v>#REF!</v>
      </c>
      <c r="V55" s="68" t="e">
        <f>IF(AND('Mapa final'!#REF!="Muy Baja",'Mapa final'!#REF!="Moderado"),CONCATENATE("R10C",'Mapa final'!#REF!),"")</f>
        <v>#REF!</v>
      </c>
      <c r="W55" s="69" t="e">
        <f>IF(AND('Mapa final'!#REF!="Muy Baja",'Mapa final'!#REF!="Moderado"),CONCATENATE("R10C",'Mapa final'!#REF!),"")</f>
        <v>#REF!</v>
      </c>
      <c r="X55" s="69" t="e">
        <f>IF(AND('Mapa final'!#REF!="Muy Baja",'Mapa final'!#REF!="Moderado"),CONCATENATE("R10C",'Mapa final'!#REF!),"")</f>
        <v>#REF!</v>
      </c>
      <c r="Y55" s="69" t="e">
        <f>IF(AND('Mapa final'!#REF!="Muy Baja",'Mapa final'!#REF!="Moderado"),CONCATENATE("R10C",'Mapa final'!#REF!),"")</f>
        <v>#REF!</v>
      </c>
      <c r="Z55" s="69" t="e">
        <f>IF(AND('Mapa final'!#REF!="Muy Baja",'Mapa final'!#REF!="Moderado"),CONCATENATE("R10C",'Mapa final'!#REF!),"")</f>
        <v>#REF!</v>
      </c>
      <c r="AA55" s="70" t="e">
        <f>IF(AND('Mapa final'!#REF!="Muy Baja",'Mapa final'!#REF!="Moderado"),CONCATENATE("R10C",'Mapa final'!#REF!),"")</f>
        <v>#REF!</v>
      </c>
      <c r="AB55" s="59" t="e">
        <f>IF(AND('Mapa final'!#REF!="Muy Baja",'Mapa final'!#REF!="Mayor"),CONCATENATE("R10C",'Mapa final'!#REF!),"")</f>
        <v>#REF!</v>
      </c>
      <c r="AC55" s="60" t="e">
        <f>IF(AND('Mapa final'!#REF!="Muy Baja",'Mapa final'!#REF!="Mayor"),CONCATENATE("R10C",'Mapa final'!#REF!),"")</f>
        <v>#REF!</v>
      </c>
      <c r="AD55" s="60" t="e">
        <f>IF(AND('Mapa final'!#REF!="Muy Baja",'Mapa final'!#REF!="Mayor"),CONCATENATE("R10C",'Mapa final'!#REF!),"")</f>
        <v>#REF!</v>
      </c>
      <c r="AE55" s="60" t="e">
        <f>IF(AND('Mapa final'!#REF!="Muy Baja",'Mapa final'!#REF!="Mayor"),CONCATENATE("R10C",'Mapa final'!#REF!),"")</f>
        <v>#REF!</v>
      </c>
      <c r="AF55" s="60" t="e">
        <f>IF(AND('Mapa final'!#REF!="Muy Baja",'Mapa final'!#REF!="Mayor"),CONCATENATE("R10C",'Mapa final'!#REF!),"")</f>
        <v>#REF!</v>
      </c>
      <c r="AG55" s="61" t="e">
        <f>IF(AND('Mapa final'!#REF!="Muy Baja",'Mapa final'!#REF!="Mayor"),CONCATENATE("R10C",'Mapa final'!#REF!),"")</f>
        <v>#REF!</v>
      </c>
      <c r="AH55" s="87" t="e">
        <f>IF(AND('Mapa final'!#REF!="Muy Baja",'Mapa final'!#REF!="Catastrófico"),CONCATENATE("R10C",'Mapa final'!#REF!),"")</f>
        <v>#REF!</v>
      </c>
      <c r="AI55" s="88" t="e">
        <f>IF(AND('Mapa final'!#REF!="Muy Baja",'Mapa final'!#REF!="Catastrófico"),CONCATENATE("R10C",'Mapa final'!#REF!),"")</f>
        <v>#REF!</v>
      </c>
      <c r="AJ55" s="88" t="e">
        <f>IF(AND('Mapa final'!#REF!="Muy Baja",'Mapa final'!#REF!="Catastrófico"),CONCATENATE("R10C",'Mapa final'!#REF!),"")</f>
        <v>#REF!</v>
      </c>
      <c r="AK55" s="88" t="e">
        <f>IF(AND('Mapa final'!#REF!="Muy Baja",'Mapa final'!#REF!="Catastrófico"),CONCATENATE("R10C",'Mapa final'!#REF!),"")</f>
        <v>#REF!</v>
      </c>
      <c r="AL55" s="88" t="e">
        <f>IF(AND('Mapa final'!#REF!="Muy Baja",'Mapa final'!#REF!="Catastrófico"),CONCATENATE("R10C",'Mapa final'!#REF!),"")</f>
        <v>#REF!</v>
      </c>
      <c r="AM55" s="89" t="e">
        <f>IF(AND('Mapa final'!#REF!="Muy Baja",'Mapa final'!#REF!="Catastrófico"),CONCATENATE("R10C",'Mapa final'!#REF!),"")</f>
        <v>#REF!</v>
      </c>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row>
    <row r="56" spans="1:80">
      <c r="A56" s="39"/>
      <c r="B56" s="39"/>
      <c r="C56" s="39"/>
      <c r="D56" s="39"/>
      <c r="E56" s="39"/>
      <c r="F56" s="39"/>
      <c r="G56" s="39"/>
      <c r="H56" s="39"/>
      <c r="I56" s="39"/>
      <c r="J56" s="611" t="s">
        <v>292</v>
      </c>
      <c r="K56" s="612"/>
      <c r="L56" s="612"/>
      <c r="M56" s="612"/>
      <c r="N56" s="612"/>
      <c r="O56" s="613"/>
      <c r="P56" s="611" t="s">
        <v>293</v>
      </c>
      <c r="Q56" s="612"/>
      <c r="R56" s="612"/>
      <c r="S56" s="612"/>
      <c r="T56" s="612"/>
      <c r="U56" s="613"/>
      <c r="V56" s="611" t="s">
        <v>294</v>
      </c>
      <c r="W56" s="612"/>
      <c r="X56" s="612"/>
      <c r="Y56" s="612"/>
      <c r="Z56" s="612"/>
      <c r="AA56" s="613"/>
      <c r="AB56" s="611" t="s">
        <v>295</v>
      </c>
      <c r="AC56" s="620"/>
      <c r="AD56" s="612"/>
      <c r="AE56" s="612"/>
      <c r="AF56" s="612"/>
      <c r="AG56" s="613"/>
      <c r="AH56" s="611" t="s">
        <v>296</v>
      </c>
      <c r="AI56" s="612"/>
      <c r="AJ56" s="612"/>
      <c r="AK56" s="612"/>
      <c r="AL56" s="612"/>
      <c r="AM56" s="613"/>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row>
    <row r="57" spans="1:80">
      <c r="A57" s="39"/>
      <c r="B57" s="39"/>
      <c r="C57" s="39"/>
      <c r="D57" s="39"/>
      <c r="E57" s="39"/>
      <c r="F57" s="39"/>
      <c r="G57" s="39"/>
      <c r="H57" s="39"/>
      <c r="I57" s="39"/>
      <c r="J57" s="614"/>
      <c r="K57" s="615"/>
      <c r="L57" s="615"/>
      <c r="M57" s="615"/>
      <c r="N57" s="615"/>
      <c r="O57" s="616"/>
      <c r="P57" s="614"/>
      <c r="Q57" s="615"/>
      <c r="R57" s="615"/>
      <c r="S57" s="615"/>
      <c r="T57" s="615"/>
      <c r="U57" s="616"/>
      <c r="V57" s="614"/>
      <c r="W57" s="615"/>
      <c r="X57" s="615"/>
      <c r="Y57" s="615"/>
      <c r="Z57" s="615"/>
      <c r="AA57" s="616"/>
      <c r="AB57" s="614"/>
      <c r="AC57" s="615"/>
      <c r="AD57" s="615"/>
      <c r="AE57" s="615"/>
      <c r="AF57" s="615"/>
      <c r="AG57" s="616"/>
      <c r="AH57" s="614"/>
      <c r="AI57" s="615"/>
      <c r="AJ57" s="615"/>
      <c r="AK57" s="615"/>
      <c r="AL57" s="615"/>
      <c r="AM57" s="616"/>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row>
    <row r="58" spans="1:80">
      <c r="A58" s="39"/>
      <c r="B58" s="39"/>
      <c r="C58" s="39"/>
      <c r="D58" s="39"/>
      <c r="E58" s="39"/>
      <c r="F58" s="39"/>
      <c r="G58" s="39"/>
      <c r="H58" s="39"/>
      <c r="I58" s="39"/>
      <c r="J58" s="614"/>
      <c r="K58" s="615"/>
      <c r="L58" s="615"/>
      <c r="M58" s="615"/>
      <c r="N58" s="615"/>
      <c r="O58" s="616"/>
      <c r="P58" s="614"/>
      <c r="Q58" s="615"/>
      <c r="R58" s="615"/>
      <c r="S58" s="615"/>
      <c r="T58" s="615"/>
      <c r="U58" s="616"/>
      <c r="V58" s="614"/>
      <c r="W58" s="615"/>
      <c r="X58" s="615"/>
      <c r="Y58" s="615"/>
      <c r="Z58" s="615"/>
      <c r="AA58" s="616"/>
      <c r="AB58" s="614"/>
      <c r="AC58" s="615"/>
      <c r="AD58" s="615"/>
      <c r="AE58" s="615"/>
      <c r="AF58" s="615"/>
      <c r="AG58" s="616"/>
      <c r="AH58" s="614"/>
      <c r="AI58" s="615"/>
      <c r="AJ58" s="615"/>
      <c r="AK58" s="615"/>
      <c r="AL58" s="615"/>
      <c r="AM58" s="616"/>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row>
    <row r="59" spans="1:80">
      <c r="A59" s="39"/>
      <c r="B59" s="39"/>
      <c r="C59" s="39"/>
      <c r="D59" s="39"/>
      <c r="E59" s="39"/>
      <c r="F59" s="39"/>
      <c r="G59" s="39"/>
      <c r="H59" s="39"/>
      <c r="I59" s="39"/>
      <c r="J59" s="614"/>
      <c r="K59" s="615"/>
      <c r="L59" s="615"/>
      <c r="M59" s="615"/>
      <c r="N59" s="615"/>
      <c r="O59" s="616"/>
      <c r="P59" s="614"/>
      <c r="Q59" s="615"/>
      <c r="R59" s="615"/>
      <c r="S59" s="615"/>
      <c r="T59" s="615"/>
      <c r="U59" s="616"/>
      <c r="V59" s="614"/>
      <c r="W59" s="615"/>
      <c r="X59" s="615"/>
      <c r="Y59" s="615"/>
      <c r="Z59" s="615"/>
      <c r="AA59" s="616"/>
      <c r="AB59" s="614"/>
      <c r="AC59" s="615"/>
      <c r="AD59" s="615"/>
      <c r="AE59" s="615"/>
      <c r="AF59" s="615"/>
      <c r="AG59" s="616"/>
      <c r="AH59" s="614"/>
      <c r="AI59" s="615"/>
      <c r="AJ59" s="615"/>
      <c r="AK59" s="615"/>
      <c r="AL59" s="615"/>
      <c r="AM59" s="616"/>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row>
    <row r="60" spans="1:80">
      <c r="A60" s="39"/>
      <c r="B60" s="39"/>
      <c r="C60" s="39"/>
      <c r="D60" s="39"/>
      <c r="E60" s="39"/>
      <c r="F60" s="39"/>
      <c r="G60" s="39"/>
      <c r="H60" s="39"/>
      <c r="I60" s="39"/>
      <c r="J60" s="614"/>
      <c r="K60" s="615"/>
      <c r="L60" s="615"/>
      <c r="M60" s="615"/>
      <c r="N60" s="615"/>
      <c r="O60" s="616"/>
      <c r="P60" s="614"/>
      <c r="Q60" s="615"/>
      <c r="R60" s="615"/>
      <c r="S60" s="615"/>
      <c r="T60" s="615"/>
      <c r="U60" s="616"/>
      <c r="V60" s="614"/>
      <c r="W60" s="615"/>
      <c r="X60" s="615"/>
      <c r="Y60" s="615"/>
      <c r="Z60" s="615"/>
      <c r="AA60" s="616"/>
      <c r="AB60" s="614"/>
      <c r="AC60" s="615"/>
      <c r="AD60" s="615"/>
      <c r="AE60" s="615"/>
      <c r="AF60" s="615"/>
      <c r="AG60" s="616"/>
      <c r="AH60" s="614"/>
      <c r="AI60" s="615"/>
      <c r="AJ60" s="615"/>
      <c r="AK60" s="615"/>
      <c r="AL60" s="615"/>
      <c r="AM60" s="616"/>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row>
    <row r="61" spans="1:80">
      <c r="A61" s="39"/>
      <c r="B61" s="39"/>
      <c r="C61" s="39"/>
      <c r="D61" s="39"/>
      <c r="E61" s="39"/>
      <c r="F61" s="39"/>
      <c r="G61" s="39"/>
      <c r="H61" s="39"/>
      <c r="I61" s="39"/>
      <c r="J61" s="617"/>
      <c r="K61" s="618"/>
      <c r="L61" s="618"/>
      <c r="M61" s="618"/>
      <c r="N61" s="618"/>
      <c r="O61" s="619"/>
      <c r="P61" s="617"/>
      <c r="Q61" s="618"/>
      <c r="R61" s="618"/>
      <c r="S61" s="618"/>
      <c r="T61" s="618"/>
      <c r="U61" s="619"/>
      <c r="V61" s="617"/>
      <c r="W61" s="618"/>
      <c r="X61" s="618"/>
      <c r="Y61" s="618"/>
      <c r="Z61" s="618"/>
      <c r="AA61" s="619"/>
      <c r="AB61" s="617"/>
      <c r="AC61" s="618"/>
      <c r="AD61" s="618"/>
      <c r="AE61" s="618"/>
      <c r="AF61" s="618"/>
      <c r="AG61" s="619"/>
      <c r="AH61" s="617"/>
      <c r="AI61" s="618"/>
      <c r="AJ61" s="618"/>
      <c r="AK61" s="618"/>
      <c r="AL61" s="618"/>
      <c r="AM61" s="61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row>
    <row r="62" spans="1:80">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row>
    <row r="63" spans="1:80" ht="15" customHeight="1">
      <c r="A63" s="39"/>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39"/>
      <c r="AV63" s="39"/>
      <c r="AW63" s="39"/>
      <c r="AX63" s="39"/>
      <c r="AY63" s="39"/>
      <c r="AZ63" s="39"/>
      <c r="BA63" s="39"/>
      <c r="BB63" s="39"/>
      <c r="BC63" s="39"/>
      <c r="BD63" s="39"/>
      <c r="BE63" s="39"/>
      <c r="BF63" s="39"/>
      <c r="BG63" s="39"/>
      <c r="BH63" s="39"/>
    </row>
    <row r="64" spans="1:80" ht="15" customHeight="1">
      <c r="A64" s="39"/>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39"/>
      <c r="AV64" s="39"/>
      <c r="AW64" s="39"/>
      <c r="AX64" s="39"/>
      <c r="AY64" s="39"/>
      <c r="AZ64" s="39"/>
      <c r="BA64" s="39"/>
      <c r="BB64" s="39"/>
      <c r="BC64" s="39"/>
      <c r="BD64" s="39"/>
      <c r="BE64" s="39"/>
      <c r="BF64" s="39"/>
      <c r="BG64" s="39"/>
      <c r="BH64" s="39"/>
    </row>
    <row r="65" spans="1:60">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row>
    <row r="66" spans="1:60">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row>
    <row r="67" spans="1:60">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row>
    <row r="68" spans="1:60">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row>
    <row r="69" spans="1:60">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row>
    <row r="70" spans="1:60">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row>
    <row r="71" spans="1:60">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row>
    <row r="72" spans="1:60">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row>
    <row r="73" spans="1:60">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row>
    <row r="74" spans="1:60">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row>
    <row r="75" spans="1:60">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row>
    <row r="76" spans="1:60">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row>
    <row r="77" spans="1:60">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row>
    <row r="78" spans="1:60">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row>
    <row r="79" spans="1:60">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row>
    <row r="80" spans="1:60">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row>
    <row r="81" spans="1:60">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row>
    <row r="82" spans="1:60">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row>
    <row r="83" spans="1:60">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row>
    <row r="84" spans="1:60">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row>
    <row r="85" spans="1:60">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row>
    <row r="86" spans="1:60">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row>
    <row r="87" spans="1:60">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row>
    <row r="88" spans="1:60">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row>
    <row r="89" spans="1:60">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row>
    <row r="90" spans="1:60">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row>
    <row r="91" spans="1:60">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row>
    <row r="92" spans="1:60">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row>
    <row r="93" spans="1:60">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row>
    <row r="94" spans="1:60">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row>
    <row r="95" spans="1:60">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row>
    <row r="96" spans="1:60">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row>
    <row r="97" spans="1:60">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row>
    <row r="98" spans="1:60">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row>
    <row r="99" spans="1:60">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row>
    <row r="100" spans="1:60">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row>
    <row r="101" spans="1:60">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row>
    <row r="102" spans="1:60">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row>
    <row r="103" spans="1:60">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row>
    <row r="104" spans="1:60">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row>
    <row r="105" spans="1:60">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row>
    <row r="106" spans="1:60">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row>
    <row r="107" spans="1:60">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row>
    <row r="108" spans="1:60">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row>
    <row r="109" spans="1:60">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row>
    <row r="110" spans="1:60">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row>
    <row r="111" spans="1:60">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row>
    <row r="112" spans="1:60">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row>
    <row r="113" spans="1:60">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row>
    <row r="114" spans="1:60">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row>
    <row r="115" spans="1:60">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row>
    <row r="116" spans="1:60">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row>
    <row r="117" spans="1:60">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row>
    <row r="118" spans="1:60">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row>
    <row r="119" spans="1:60">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row>
    <row r="120" spans="1:60">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row>
    <row r="121" spans="1:60">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row>
    <row r="122" spans="1:60">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row>
    <row r="123" spans="1:60">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row>
    <row r="124" spans="1:60">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row>
    <row r="125" spans="1:60">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row>
    <row r="126" spans="1:60">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row>
    <row r="127" spans="1:60">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row>
    <row r="128" spans="1:60">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row>
    <row r="129" spans="1:60">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row>
    <row r="130" spans="1:60">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row>
    <row r="131" spans="1:60">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row>
    <row r="132" spans="1:60">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row>
    <row r="133" spans="1:60">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row>
    <row r="134" spans="1:60">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row>
    <row r="135" spans="1:60">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row>
    <row r="136" spans="1:60">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row>
    <row r="137" spans="1:60">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row>
    <row r="138" spans="1:60">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row>
    <row r="139" spans="1:60">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row>
    <row r="140" spans="1:60">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row>
    <row r="141" spans="1:60">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row>
    <row r="142" spans="1:60">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row>
    <row r="143" spans="1:60">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row>
    <row r="144" spans="1:60">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39"/>
      <c r="BF144" s="39"/>
      <c r="BG144" s="39"/>
      <c r="BH144" s="39"/>
    </row>
    <row r="145" spans="1:60">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row>
    <row r="146" spans="1:60">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row>
    <row r="147" spans="1:60">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row>
    <row r="148" spans="1:60">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row>
    <row r="149" spans="1:60">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row>
    <row r="150" spans="1:60">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39"/>
      <c r="BF150" s="39"/>
      <c r="BG150" s="39"/>
      <c r="BH150" s="39"/>
    </row>
    <row r="151" spans="1:60">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39"/>
      <c r="BF151" s="39"/>
      <c r="BG151" s="39"/>
      <c r="BH151" s="39"/>
    </row>
    <row r="152" spans="1:60">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39"/>
      <c r="BF152" s="39"/>
      <c r="BG152" s="39"/>
      <c r="BH152" s="39"/>
    </row>
    <row r="153" spans="1:60">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39"/>
      <c r="BF153" s="39"/>
      <c r="BG153" s="39"/>
      <c r="BH153" s="39"/>
    </row>
    <row r="154" spans="1:60">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row>
    <row r="155" spans="1:60">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row>
    <row r="156" spans="1:60">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s="39"/>
      <c r="BG156" s="39"/>
      <c r="BH156" s="39"/>
    </row>
    <row r="157" spans="1:60">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c r="BE157" s="39"/>
      <c r="BF157" s="39"/>
      <c r="BG157" s="39"/>
      <c r="BH157" s="39"/>
    </row>
    <row r="158" spans="1:60">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39"/>
      <c r="BF158" s="39"/>
      <c r="BG158" s="39"/>
      <c r="BH158" s="39"/>
    </row>
    <row r="159" spans="1:60">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row>
    <row r="160" spans="1:60">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row>
    <row r="161" spans="1:60">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c r="BF161" s="39"/>
      <c r="BG161" s="39"/>
      <c r="BH161" s="39"/>
    </row>
    <row r="162" spans="1:60">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39"/>
      <c r="BH162" s="39"/>
    </row>
    <row r="163" spans="1:60">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s="39"/>
      <c r="BG163" s="39"/>
      <c r="BH163" s="39"/>
    </row>
    <row r="164" spans="1:60">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s="39"/>
      <c r="BG164" s="39"/>
      <c r="BH164" s="39"/>
    </row>
    <row r="165" spans="1:60">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c r="BE165" s="39"/>
      <c r="BF165" s="39"/>
      <c r="BG165" s="39"/>
      <c r="BH165" s="39"/>
    </row>
    <row r="166" spans="1:60">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c r="BE166" s="39"/>
      <c r="BF166" s="39"/>
      <c r="BG166" s="39"/>
      <c r="BH166" s="39"/>
    </row>
    <row r="167" spans="1:60">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c r="BC167" s="39"/>
      <c r="BD167" s="39"/>
      <c r="BE167" s="39"/>
      <c r="BF167" s="39"/>
      <c r="BG167" s="39"/>
      <c r="BH167" s="39"/>
    </row>
    <row r="168" spans="1:60">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c r="BC168" s="39"/>
      <c r="BD168" s="39"/>
      <c r="BE168" s="39"/>
      <c r="BF168" s="39"/>
      <c r="BG168" s="39"/>
      <c r="BH168" s="39"/>
    </row>
    <row r="169" spans="1:60">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c r="BC169" s="39"/>
      <c r="BD169" s="39"/>
      <c r="BE169" s="39"/>
      <c r="BF169" s="39"/>
      <c r="BG169" s="39"/>
      <c r="BH169" s="39"/>
    </row>
    <row r="170" spans="1:60">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c r="BE170" s="39"/>
      <c r="BF170" s="39"/>
      <c r="BG170" s="39"/>
      <c r="BH170" s="39"/>
    </row>
    <row r="171" spans="1:60">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c r="BE171" s="39"/>
      <c r="BF171" s="39"/>
      <c r="BG171" s="39"/>
      <c r="BH171" s="39"/>
    </row>
    <row r="172" spans="1:60">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c r="BE172" s="39"/>
      <c r="BF172" s="39"/>
      <c r="BG172" s="39"/>
      <c r="BH172" s="39"/>
    </row>
    <row r="173" spans="1:60">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c r="BE173" s="39"/>
      <c r="BF173" s="39"/>
      <c r="BG173" s="39"/>
      <c r="BH173" s="39"/>
    </row>
    <row r="174" spans="1:60">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c r="BE174" s="39"/>
      <c r="BF174" s="39"/>
      <c r="BG174" s="39"/>
      <c r="BH174" s="39"/>
    </row>
    <row r="175" spans="1:60">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c r="BE175" s="39"/>
      <c r="BF175" s="39"/>
      <c r="BG175" s="39"/>
      <c r="BH175" s="39"/>
    </row>
    <row r="176" spans="1:60">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c r="BC176" s="39"/>
      <c r="BD176" s="39"/>
      <c r="BE176" s="39"/>
      <c r="BF176" s="39"/>
      <c r="BG176" s="39"/>
      <c r="BH176" s="39"/>
    </row>
    <row r="177" spans="1:60">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c r="BE177" s="39"/>
      <c r="BF177" s="39"/>
      <c r="BG177" s="39"/>
      <c r="BH177" s="39"/>
    </row>
    <row r="178" spans="1:60">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c r="BE178" s="39"/>
      <c r="BF178" s="39"/>
      <c r="BG178" s="39"/>
      <c r="BH178" s="39"/>
    </row>
    <row r="179" spans="1:60">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c r="BE179" s="39"/>
      <c r="BF179" s="39"/>
      <c r="BG179" s="39"/>
      <c r="BH179" s="39"/>
    </row>
    <row r="180" spans="1:60">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c r="BC180" s="39"/>
      <c r="BD180" s="39"/>
      <c r="BE180" s="39"/>
      <c r="BF180" s="39"/>
      <c r="BG180" s="39"/>
      <c r="BH180" s="39"/>
    </row>
    <row r="181" spans="1:60">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c r="BE181" s="39"/>
      <c r="BF181" s="39"/>
      <c r="BG181" s="39"/>
      <c r="BH181" s="39"/>
    </row>
    <row r="182" spans="1:60">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c r="BE182" s="39"/>
      <c r="BF182" s="39"/>
      <c r="BG182" s="39"/>
      <c r="BH182" s="39"/>
    </row>
    <row r="183" spans="1:60">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c r="BE183" s="39"/>
      <c r="BF183" s="39"/>
      <c r="BG183" s="39"/>
      <c r="BH183" s="39"/>
    </row>
    <row r="184" spans="1:60">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c r="BE184" s="39"/>
      <c r="BF184" s="39"/>
      <c r="BG184" s="39"/>
      <c r="BH184" s="39"/>
    </row>
    <row r="185" spans="1:60">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c r="BE185" s="39"/>
      <c r="BF185" s="39"/>
      <c r="BG185" s="39"/>
      <c r="BH185" s="39"/>
    </row>
    <row r="186" spans="1:60">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c r="BE186" s="39"/>
      <c r="BF186" s="39"/>
      <c r="BG186" s="39"/>
      <c r="BH186" s="39"/>
    </row>
    <row r="187" spans="1:60">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c r="BE187" s="39"/>
      <c r="BF187" s="39"/>
      <c r="BG187" s="39"/>
      <c r="BH187" s="39"/>
    </row>
    <row r="188" spans="1:60">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c r="BE188" s="39"/>
      <c r="BF188" s="39"/>
      <c r="BG188" s="39"/>
      <c r="BH188" s="39"/>
    </row>
    <row r="189" spans="1:60">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c r="BE189" s="39"/>
      <c r="BF189" s="39"/>
      <c r="BG189" s="39"/>
      <c r="BH189" s="39"/>
    </row>
    <row r="190" spans="1:60">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c r="BE190" s="39"/>
      <c r="BF190" s="39"/>
      <c r="BG190" s="39"/>
      <c r="BH190" s="39"/>
    </row>
    <row r="191" spans="1:60">
      <c r="A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39"/>
      <c r="BF191" s="39"/>
      <c r="BG191" s="39"/>
      <c r="BH191" s="39"/>
    </row>
    <row r="192" spans="1:60">
      <c r="A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c r="BE192" s="39"/>
      <c r="BF192" s="39"/>
      <c r="BG192" s="39"/>
      <c r="BH192" s="39"/>
    </row>
    <row r="193" spans="1:60">
      <c r="A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c r="BE193" s="39"/>
      <c r="BF193" s="39"/>
      <c r="BG193" s="39"/>
      <c r="BH193" s="39"/>
    </row>
    <row r="194" spans="1:60">
      <c r="A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c r="BE194" s="39"/>
      <c r="BF194" s="39"/>
      <c r="BG194" s="39"/>
      <c r="BH194" s="39"/>
    </row>
    <row r="195" spans="1:60">
      <c r="A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39"/>
      <c r="BF195" s="39"/>
      <c r="BG195" s="39"/>
      <c r="BH195" s="39"/>
    </row>
    <row r="196" spans="1:60">
      <c r="A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39"/>
      <c r="BF196" s="39"/>
      <c r="BG196" s="39"/>
      <c r="BH196" s="39"/>
    </row>
    <row r="197" spans="1:60">
      <c r="A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c r="BE197" s="39"/>
      <c r="BF197" s="39"/>
      <c r="BG197" s="39"/>
      <c r="BH197" s="39"/>
    </row>
    <row r="198" spans="1:60">
      <c r="A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c r="BE198" s="39"/>
      <c r="BF198" s="39"/>
      <c r="BG198" s="39"/>
      <c r="BH198" s="39"/>
    </row>
    <row r="199" spans="1:60">
      <c r="A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c r="BE199" s="39"/>
      <c r="BF199" s="39"/>
      <c r="BG199" s="39"/>
      <c r="BH199" s="39"/>
    </row>
    <row r="200" spans="1:60">
      <c r="A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c r="BE200" s="39"/>
      <c r="BF200" s="39"/>
      <c r="BG200" s="39"/>
      <c r="BH200" s="39"/>
    </row>
    <row r="201" spans="1:60">
      <c r="A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39"/>
    </row>
    <row r="202" spans="1:60">
      <c r="A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39"/>
      <c r="BF202" s="39"/>
      <c r="BG202" s="39"/>
      <c r="BH202" s="39"/>
    </row>
    <row r="203" spans="1:60">
      <c r="A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39"/>
      <c r="BF203" s="39"/>
      <c r="BG203" s="39"/>
      <c r="BH203" s="39"/>
    </row>
    <row r="204" spans="1:60">
      <c r="A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39"/>
      <c r="BF204" s="39"/>
      <c r="BG204" s="39"/>
      <c r="BH204" s="39"/>
    </row>
    <row r="205" spans="1:60">
      <c r="A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39"/>
      <c r="BF205" s="39"/>
      <c r="BG205" s="39"/>
      <c r="BH205" s="39"/>
    </row>
    <row r="206" spans="1:60">
      <c r="A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c r="BE206" s="39"/>
      <c r="BF206" s="39"/>
      <c r="BG206" s="39"/>
      <c r="BH206" s="39"/>
    </row>
    <row r="207" spans="1:60">
      <c r="A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c r="BE207" s="39"/>
      <c r="BF207" s="39"/>
      <c r="BG207" s="39"/>
      <c r="BH207" s="39"/>
    </row>
    <row r="208" spans="1:60">
      <c r="A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c r="BE208" s="39"/>
      <c r="BF208" s="39"/>
      <c r="BG208" s="39"/>
      <c r="BH208" s="39"/>
    </row>
    <row r="209" spans="1:60">
      <c r="A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c r="BE209" s="39"/>
      <c r="BF209" s="39"/>
      <c r="BG209" s="39"/>
      <c r="BH209" s="39"/>
    </row>
    <row r="210" spans="1:60">
      <c r="A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c r="BE210" s="39"/>
      <c r="BF210" s="39"/>
      <c r="BG210" s="39"/>
      <c r="BH210" s="39"/>
    </row>
    <row r="211" spans="1:60">
      <c r="A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c r="BE211" s="39"/>
      <c r="BF211" s="39"/>
      <c r="BG211" s="39"/>
      <c r="BH211" s="39"/>
    </row>
    <row r="212" spans="1:60">
      <c r="A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c r="BE212" s="39"/>
      <c r="BF212" s="39"/>
      <c r="BG212" s="39"/>
      <c r="BH212" s="39"/>
    </row>
    <row r="213" spans="1:60">
      <c r="A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c r="BE213" s="39"/>
      <c r="BF213" s="39"/>
      <c r="BG213" s="39"/>
      <c r="BH213" s="39"/>
    </row>
    <row r="214" spans="1:60">
      <c r="A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39"/>
      <c r="BF214" s="39"/>
      <c r="BG214" s="39"/>
      <c r="BH214" s="39"/>
    </row>
    <row r="215" spans="1:60">
      <c r="A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39"/>
      <c r="BF215" s="39"/>
      <c r="BG215" s="39"/>
      <c r="BH215" s="39"/>
    </row>
    <row r="216" spans="1:60">
      <c r="A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c r="BE216" s="39"/>
      <c r="BF216" s="39"/>
      <c r="BG216" s="39"/>
      <c r="BH216" s="39"/>
    </row>
    <row r="217" spans="1:60">
      <c r="A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39"/>
      <c r="BA217" s="39"/>
      <c r="BB217" s="39"/>
      <c r="BC217" s="39"/>
      <c r="BD217" s="39"/>
      <c r="BE217" s="39"/>
      <c r="BF217" s="39"/>
      <c r="BG217" s="39"/>
      <c r="BH217" s="39"/>
    </row>
    <row r="218" spans="1:60">
      <c r="A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c r="BE218" s="39"/>
      <c r="BF218" s="39"/>
      <c r="BG218" s="39"/>
      <c r="BH218" s="39"/>
    </row>
    <row r="219" spans="1:60">
      <c r="A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c r="BE219" s="39"/>
      <c r="BF219" s="39"/>
      <c r="BG219" s="39"/>
      <c r="BH219" s="39"/>
    </row>
    <row r="220" spans="1:60">
      <c r="A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c r="BE220" s="39"/>
      <c r="BF220" s="39"/>
      <c r="BG220" s="39"/>
      <c r="BH220" s="39"/>
    </row>
    <row r="221" spans="1:60">
      <c r="A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c r="AY221" s="39"/>
      <c r="AZ221" s="39"/>
      <c r="BA221" s="39"/>
      <c r="BB221" s="39"/>
      <c r="BC221" s="39"/>
      <c r="BD221" s="39"/>
      <c r="BE221" s="39"/>
      <c r="BF221" s="39"/>
      <c r="BG221" s="39"/>
      <c r="BH221" s="39"/>
    </row>
    <row r="222" spans="1:60">
      <c r="A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c r="AX222" s="39"/>
      <c r="AY222" s="39"/>
      <c r="AZ222" s="39"/>
      <c r="BA222" s="39"/>
      <c r="BB222" s="39"/>
      <c r="BC222" s="39"/>
      <c r="BD222" s="39"/>
      <c r="BE222" s="39"/>
      <c r="BF222" s="39"/>
      <c r="BG222" s="39"/>
      <c r="BH222" s="39"/>
    </row>
    <row r="223" spans="1:60">
      <c r="A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c r="AY223" s="39"/>
      <c r="AZ223" s="39"/>
      <c r="BA223" s="39"/>
      <c r="BB223" s="39"/>
      <c r="BC223" s="39"/>
      <c r="BD223" s="39"/>
      <c r="BE223" s="39"/>
      <c r="BF223" s="39"/>
      <c r="BG223" s="39"/>
      <c r="BH223" s="39"/>
    </row>
    <row r="224" spans="1:60">
      <c r="A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c r="AX224" s="39"/>
      <c r="AY224" s="39"/>
      <c r="AZ224" s="39"/>
      <c r="BA224" s="39"/>
      <c r="BB224" s="39"/>
      <c r="BC224" s="39"/>
      <c r="BD224" s="39"/>
      <c r="BE224" s="39"/>
      <c r="BF224" s="39"/>
      <c r="BG224" s="39"/>
      <c r="BH224" s="39"/>
    </row>
    <row r="225" spans="1:60">
      <c r="A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c r="AY225" s="39"/>
      <c r="AZ225" s="39"/>
      <c r="BA225" s="39"/>
      <c r="BB225" s="39"/>
      <c r="BC225" s="39"/>
      <c r="BD225" s="39"/>
      <c r="BE225" s="39"/>
      <c r="BF225" s="39"/>
      <c r="BG225" s="39"/>
      <c r="BH225" s="39"/>
    </row>
    <row r="226" spans="1:60">
      <c r="A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c r="AY226" s="39"/>
      <c r="AZ226" s="39"/>
      <c r="BA226" s="39"/>
      <c r="BB226" s="39"/>
      <c r="BC226" s="39"/>
      <c r="BD226" s="39"/>
      <c r="BE226" s="39"/>
      <c r="BF226" s="39"/>
      <c r="BG226" s="39"/>
      <c r="BH226" s="39"/>
    </row>
    <row r="227" spans="1:60">
      <c r="A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39"/>
      <c r="AZ227" s="39"/>
      <c r="BA227" s="39"/>
      <c r="BB227" s="39"/>
      <c r="BC227" s="39"/>
      <c r="BD227" s="39"/>
      <c r="BE227" s="39"/>
      <c r="BF227" s="39"/>
      <c r="BG227" s="39"/>
      <c r="BH227" s="39"/>
    </row>
    <row r="228" spans="1:60">
      <c r="A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c r="AY228" s="39"/>
      <c r="AZ228" s="39"/>
      <c r="BA228" s="39"/>
      <c r="BB228" s="39"/>
      <c r="BC228" s="39"/>
      <c r="BD228" s="39"/>
      <c r="BE228" s="39"/>
      <c r="BF228" s="39"/>
      <c r="BG228" s="39"/>
      <c r="BH228" s="39"/>
    </row>
    <row r="229" spans="1:60">
      <c r="A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c r="AX229" s="39"/>
      <c r="AY229" s="39"/>
      <c r="AZ229" s="39"/>
      <c r="BA229" s="39"/>
      <c r="BB229" s="39"/>
      <c r="BC229" s="39"/>
      <c r="BD229" s="39"/>
      <c r="BE229" s="39"/>
      <c r="BF229" s="39"/>
      <c r="BG229" s="39"/>
      <c r="BH229" s="39"/>
    </row>
    <row r="230" spans="1:60">
      <c r="A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c r="AO230" s="39"/>
      <c r="AP230" s="39"/>
      <c r="AQ230" s="39"/>
      <c r="AR230" s="39"/>
      <c r="AS230" s="39"/>
      <c r="AT230" s="39"/>
      <c r="AU230" s="39"/>
      <c r="AV230" s="39"/>
      <c r="AW230" s="39"/>
      <c r="AX230" s="39"/>
      <c r="AY230" s="39"/>
      <c r="AZ230" s="39"/>
      <c r="BA230" s="39"/>
      <c r="BB230" s="39"/>
      <c r="BC230" s="39"/>
      <c r="BD230" s="39"/>
      <c r="BE230" s="39"/>
      <c r="BF230" s="39"/>
      <c r="BG230" s="39"/>
      <c r="BH230" s="39"/>
    </row>
    <row r="231" spans="1:60">
      <c r="A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c r="AO231" s="39"/>
      <c r="AP231" s="39"/>
      <c r="AQ231" s="39"/>
      <c r="AR231" s="39"/>
      <c r="AS231" s="39"/>
      <c r="AT231" s="39"/>
      <c r="AU231" s="39"/>
      <c r="AV231" s="39"/>
      <c r="AW231" s="39"/>
      <c r="AX231" s="39"/>
      <c r="AY231" s="39"/>
      <c r="AZ231" s="39"/>
      <c r="BA231" s="39"/>
      <c r="BB231" s="39"/>
      <c r="BC231" s="39"/>
      <c r="BD231" s="39"/>
      <c r="BE231" s="39"/>
      <c r="BF231" s="39"/>
      <c r="BG231" s="39"/>
      <c r="BH231" s="39"/>
    </row>
    <row r="232" spans="1:60">
      <c r="A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c r="AN232" s="39"/>
      <c r="AO232" s="39"/>
      <c r="AP232" s="39"/>
      <c r="AQ232" s="39"/>
      <c r="AR232" s="39"/>
      <c r="AS232" s="39"/>
      <c r="AT232" s="39"/>
      <c r="AU232" s="39"/>
      <c r="AV232" s="39"/>
      <c r="AW232" s="39"/>
      <c r="AX232" s="39"/>
      <c r="AY232" s="39"/>
      <c r="AZ232" s="39"/>
      <c r="BA232" s="39"/>
      <c r="BB232" s="39"/>
      <c r="BC232" s="39"/>
      <c r="BD232" s="39"/>
      <c r="BE232" s="39"/>
      <c r="BF232" s="39"/>
      <c r="BG232" s="39"/>
      <c r="BH232" s="39"/>
    </row>
    <row r="233" spans="1:60">
      <c r="A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c r="AO233" s="39"/>
      <c r="AP233" s="39"/>
      <c r="AQ233" s="39"/>
      <c r="AR233" s="39"/>
      <c r="AS233" s="39"/>
      <c r="AT233" s="39"/>
      <c r="AU233" s="39"/>
      <c r="AV233" s="39"/>
      <c r="AW233" s="39"/>
      <c r="AX233" s="39"/>
      <c r="AY233" s="39"/>
      <c r="AZ233" s="39"/>
      <c r="BA233" s="39"/>
      <c r="BB233" s="39"/>
      <c r="BC233" s="39"/>
      <c r="BD233" s="39"/>
      <c r="BE233" s="39"/>
      <c r="BF233" s="39"/>
      <c r="BG233" s="39"/>
      <c r="BH233" s="39"/>
    </row>
    <row r="234" spans="1:60">
      <c r="A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c r="AN234" s="39"/>
      <c r="AO234" s="39"/>
      <c r="AP234" s="39"/>
      <c r="AQ234" s="39"/>
      <c r="AR234" s="39"/>
      <c r="AS234" s="39"/>
      <c r="AT234" s="39"/>
      <c r="AU234" s="39"/>
      <c r="AV234" s="39"/>
      <c r="AW234" s="39"/>
      <c r="AX234" s="39"/>
      <c r="AY234" s="39"/>
      <c r="AZ234" s="39"/>
      <c r="BA234" s="39"/>
      <c r="BB234" s="39"/>
      <c r="BC234" s="39"/>
      <c r="BD234" s="39"/>
      <c r="BE234" s="39"/>
      <c r="BF234" s="39"/>
      <c r="BG234" s="39"/>
      <c r="BH234" s="39"/>
    </row>
    <row r="235" spans="1:60">
      <c r="A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c r="AO235" s="39"/>
      <c r="AP235" s="39"/>
      <c r="AQ235" s="39"/>
      <c r="AR235" s="39"/>
      <c r="AS235" s="39"/>
      <c r="AT235" s="39"/>
      <c r="AU235" s="39"/>
      <c r="AV235" s="39"/>
      <c r="AW235" s="39"/>
      <c r="AX235" s="39"/>
      <c r="AY235" s="39"/>
      <c r="AZ235" s="39"/>
      <c r="BA235" s="39"/>
      <c r="BB235" s="39"/>
      <c r="BC235" s="39"/>
      <c r="BD235" s="39"/>
      <c r="BE235" s="39"/>
      <c r="BF235" s="39"/>
      <c r="BG235" s="39"/>
      <c r="BH235" s="39"/>
    </row>
    <row r="236" spans="1:60">
      <c r="A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c r="AM236" s="39"/>
      <c r="AN236" s="39"/>
      <c r="AO236" s="39"/>
      <c r="AP236" s="39"/>
      <c r="AQ236" s="39"/>
      <c r="AR236" s="39"/>
      <c r="AS236" s="39"/>
      <c r="AT236" s="39"/>
      <c r="AU236" s="39"/>
      <c r="AV236" s="39"/>
      <c r="AW236" s="39"/>
      <c r="AX236" s="39"/>
      <c r="AY236" s="39"/>
      <c r="AZ236" s="39"/>
      <c r="BA236" s="39"/>
      <c r="BB236" s="39"/>
      <c r="BC236" s="39"/>
      <c r="BD236" s="39"/>
      <c r="BE236" s="39"/>
      <c r="BF236" s="39"/>
      <c r="BG236" s="39"/>
      <c r="BH236" s="39"/>
    </row>
    <row r="237" spans="1:60">
      <c r="A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c r="AM237" s="39"/>
      <c r="AN237" s="39"/>
      <c r="AO237" s="39"/>
      <c r="AP237" s="39"/>
      <c r="AQ237" s="39"/>
      <c r="AR237" s="39"/>
      <c r="AS237" s="39"/>
      <c r="AT237" s="39"/>
      <c r="AU237" s="39"/>
      <c r="AV237" s="39"/>
      <c r="AW237" s="39"/>
      <c r="AX237" s="39"/>
      <c r="AY237" s="39"/>
      <c r="AZ237" s="39"/>
      <c r="BA237" s="39"/>
      <c r="BB237" s="39"/>
      <c r="BC237" s="39"/>
      <c r="BD237" s="39"/>
      <c r="BE237" s="39"/>
      <c r="BF237" s="39"/>
      <c r="BG237" s="39"/>
      <c r="BH237" s="39"/>
    </row>
    <row r="238" spans="1:60">
      <c r="A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39"/>
      <c r="AV238" s="39"/>
      <c r="AW238" s="39"/>
      <c r="AX238" s="39"/>
      <c r="AY238" s="39"/>
      <c r="AZ238" s="39"/>
      <c r="BA238" s="39"/>
      <c r="BB238" s="39"/>
      <c r="BC238" s="39"/>
      <c r="BD238" s="39"/>
      <c r="BE238" s="39"/>
      <c r="BF238" s="39"/>
      <c r="BG238" s="39"/>
      <c r="BH238" s="39"/>
    </row>
    <row r="239" spans="1:60">
      <c r="A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c r="AO239" s="39"/>
      <c r="AP239" s="39"/>
      <c r="AQ239" s="39"/>
      <c r="AR239" s="39"/>
      <c r="AS239" s="39"/>
      <c r="AT239" s="39"/>
      <c r="AU239" s="39"/>
      <c r="AV239" s="39"/>
      <c r="AW239" s="39"/>
      <c r="AX239" s="39"/>
      <c r="AY239" s="39"/>
      <c r="AZ239" s="39"/>
      <c r="BA239" s="39"/>
      <c r="BB239" s="39"/>
      <c r="BC239" s="39"/>
      <c r="BD239" s="39"/>
      <c r="BE239" s="39"/>
      <c r="BF239" s="39"/>
      <c r="BG239" s="39"/>
      <c r="BH239" s="39"/>
    </row>
    <row r="240" spans="1:60">
      <c r="A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39"/>
      <c r="AO240" s="39"/>
      <c r="AP240" s="39"/>
      <c r="AQ240" s="39"/>
      <c r="AR240" s="39"/>
      <c r="AS240" s="39"/>
      <c r="AT240" s="39"/>
      <c r="AU240" s="39"/>
      <c r="AV240" s="39"/>
      <c r="AW240" s="39"/>
      <c r="AX240" s="39"/>
      <c r="AY240" s="39"/>
      <c r="AZ240" s="39"/>
      <c r="BA240" s="39"/>
      <c r="BB240" s="39"/>
      <c r="BC240" s="39"/>
      <c r="BD240" s="39"/>
      <c r="BE240" s="39"/>
      <c r="BF240" s="39"/>
      <c r="BG240" s="39"/>
      <c r="BH240" s="39"/>
    </row>
    <row r="241" spans="1:60">
      <c r="A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c r="AN241" s="39"/>
      <c r="AO241" s="39"/>
      <c r="AP241" s="39"/>
      <c r="AQ241" s="39"/>
      <c r="AR241" s="39"/>
      <c r="AS241" s="39"/>
      <c r="AT241" s="39"/>
      <c r="AU241" s="39"/>
      <c r="AV241" s="39"/>
      <c r="AW241" s="39"/>
      <c r="AX241" s="39"/>
      <c r="AY241" s="39"/>
      <c r="AZ241" s="39"/>
      <c r="BA241" s="39"/>
      <c r="BB241" s="39"/>
      <c r="BC241" s="39"/>
      <c r="BD241" s="39"/>
      <c r="BE241" s="39"/>
      <c r="BF241" s="39"/>
      <c r="BG241" s="39"/>
      <c r="BH241" s="39"/>
    </row>
    <row r="242" spans="1:60">
      <c r="A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c r="AO242" s="39"/>
      <c r="AP242" s="39"/>
      <c r="AQ242" s="39"/>
      <c r="AR242" s="39"/>
      <c r="AS242" s="39"/>
      <c r="AT242" s="39"/>
      <c r="AU242" s="39"/>
      <c r="AV242" s="39"/>
      <c r="AW242" s="39"/>
      <c r="AX242" s="39"/>
      <c r="AY242" s="39"/>
      <c r="AZ242" s="39"/>
      <c r="BA242" s="39"/>
      <c r="BB242" s="39"/>
      <c r="BC242" s="39"/>
      <c r="BD242" s="39"/>
      <c r="BE242" s="39"/>
      <c r="BF242" s="39"/>
      <c r="BG242" s="39"/>
      <c r="BH242" s="39"/>
    </row>
    <row r="243" spans="1:60">
      <c r="A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39"/>
      <c r="AW243" s="39"/>
      <c r="AX243" s="39"/>
      <c r="AY243" s="39"/>
      <c r="AZ243" s="39"/>
      <c r="BA243" s="39"/>
      <c r="BB243" s="39"/>
      <c r="BC243" s="39"/>
      <c r="BD243" s="39"/>
      <c r="BE243" s="39"/>
      <c r="BF243" s="39"/>
      <c r="BG243" s="39"/>
      <c r="BH243" s="39"/>
    </row>
    <row r="244" spans="1:60">
      <c r="A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c r="AO244" s="39"/>
      <c r="AP244" s="39"/>
      <c r="AQ244" s="39"/>
      <c r="AR244" s="39"/>
      <c r="AS244" s="39"/>
      <c r="AT244" s="39"/>
      <c r="AU244" s="39"/>
      <c r="AV244" s="39"/>
      <c r="AW244" s="39"/>
      <c r="AX244" s="39"/>
      <c r="AY244" s="39"/>
      <c r="AZ244" s="39"/>
      <c r="BA244" s="39"/>
      <c r="BB244" s="39"/>
      <c r="BC244" s="39"/>
      <c r="BD244" s="39"/>
      <c r="BE244" s="39"/>
      <c r="BF244" s="39"/>
      <c r="BG244" s="39"/>
      <c r="BH244" s="39"/>
    </row>
    <row r="245" spans="1:60">
      <c r="A245" s="39"/>
    </row>
    <row r="246" spans="1:60">
      <c r="A246" s="39"/>
    </row>
    <row r="247" spans="1:60">
      <c r="A247" s="39"/>
    </row>
    <row r="248" spans="1:60">
      <c r="A248" s="39"/>
    </row>
  </sheetData>
  <sheetProtection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workbookViewId="0">
      <selection activeCell="D5" sqref="D5"/>
    </sheetView>
  </sheetViews>
  <sheetFormatPr baseColWidth="10" defaultColWidth="11" defaultRowHeight="14.4"/>
  <cols>
    <col min="2" max="2" width="24.109375" customWidth="1"/>
    <col min="3" max="3" width="70.109375" customWidth="1"/>
    <col min="4" max="4" width="29.88671875" customWidth="1"/>
  </cols>
  <sheetData>
    <row r="1" spans="1:37" ht="23.4">
      <c r="A1" s="39"/>
      <c r="B1" s="660" t="s">
        <v>298</v>
      </c>
      <c r="C1" s="660"/>
      <c r="D1" s="660"/>
      <c r="E1" s="39"/>
      <c r="F1" s="39"/>
      <c r="G1" s="39"/>
      <c r="H1" s="39"/>
      <c r="I1" s="39"/>
      <c r="J1" s="39"/>
      <c r="K1" s="39"/>
      <c r="L1" s="39"/>
      <c r="M1" s="39"/>
      <c r="N1" s="39"/>
      <c r="O1" s="39"/>
      <c r="P1" s="39"/>
      <c r="Q1" s="39"/>
      <c r="R1" s="39"/>
      <c r="S1" s="39"/>
      <c r="T1" s="39"/>
      <c r="U1" s="39"/>
      <c r="V1" s="39"/>
      <c r="W1" s="39"/>
      <c r="X1" s="39"/>
      <c r="Y1" s="39"/>
      <c r="Z1" s="39"/>
      <c r="AA1" s="39"/>
      <c r="AB1" s="39"/>
      <c r="AC1" s="39"/>
      <c r="AD1" s="39"/>
      <c r="AE1" s="39"/>
    </row>
    <row r="2" spans="1:37">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row>
    <row r="3" spans="1:37" ht="25.2">
      <c r="A3" s="39"/>
      <c r="B3" s="40"/>
      <c r="C3" s="41" t="s">
        <v>299</v>
      </c>
      <c r="D3" s="41" t="s">
        <v>282</v>
      </c>
      <c r="E3" s="39"/>
      <c r="F3" s="39"/>
      <c r="G3" s="39"/>
      <c r="H3" s="39"/>
      <c r="I3" s="39"/>
      <c r="J3" s="39"/>
      <c r="K3" s="39"/>
      <c r="L3" s="39"/>
      <c r="M3" s="39"/>
      <c r="N3" s="39"/>
      <c r="O3" s="39"/>
      <c r="P3" s="39"/>
      <c r="Q3" s="39"/>
      <c r="R3" s="39"/>
      <c r="S3" s="39"/>
      <c r="T3" s="39"/>
      <c r="U3" s="39"/>
      <c r="V3" s="39"/>
      <c r="W3" s="39"/>
      <c r="X3" s="39"/>
      <c r="Y3" s="39"/>
      <c r="Z3" s="39"/>
      <c r="AA3" s="39"/>
      <c r="AB3" s="39"/>
      <c r="AC3" s="39"/>
      <c r="AD3" s="39"/>
      <c r="AE3" s="39"/>
    </row>
    <row r="4" spans="1:37" ht="50.4">
      <c r="A4" s="39"/>
      <c r="B4" s="42" t="s">
        <v>300</v>
      </c>
      <c r="C4" s="43" t="s">
        <v>301</v>
      </c>
      <c r="D4" s="44">
        <v>0.2</v>
      </c>
      <c r="E4" s="39"/>
      <c r="F4" s="39"/>
      <c r="G4" s="39"/>
      <c r="H4" s="39"/>
      <c r="I4" s="39"/>
      <c r="J4" s="39"/>
      <c r="K4" s="39"/>
      <c r="L4" s="39"/>
      <c r="M4" s="39"/>
      <c r="N4" s="39"/>
      <c r="O4" s="39"/>
      <c r="P4" s="39"/>
      <c r="Q4" s="39"/>
      <c r="R4" s="39"/>
      <c r="S4" s="39"/>
      <c r="T4" s="39"/>
      <c r="U4" s="39"/>
      <c r="V4" s="39"/>
      <c r="W4" s="39"/>
      <c r="X4" s="39"/>
      <c r="Y4" s="39"/>
      <c r="Z4" s="39"/>
      <c r="AA4" s="39"/>
      <c r="AB4" s="39"/>
      <c r="AC4" s="39"/>
      <c r="AD4" s="39"/>
      <c r="AE4" s="39"/>
    </row>
    <row r="5" spans="1:37" ht="50.4">
      <c r="A5" s="39"/>
      <c r="B5" s="45" t="s">
        <v>302</v>
      </c>
      <c r="C5" s="46" t="s">
        <v>303</v>
      </c>
      <c r="D5" s="47">
        <v>0.4</v>
      </c>
      <c r="E5" s="39"/>
      <c r="F5" s="39"/>
      <c r="G5" s="39"/>
      <c r="H5" s="39"/>
      <c r="I5" s="39"/>
      <c r="J5" s="39"/>
      <c r="K5" s="39"/>
      <c r="L5" s="39"/>
      <c r="M5" s="39"/>
      <c r="N5" s="39"/>
      <c r="O5" s="39"/>
      <c r="P5" s="39"/>
      <c r="Q5" s="39"/>
      <c r="R5" s="39"/>
      <c r="S5" s="39"/>
      <c r="T5" s="39"/>
      <c r="U5" s="39"/>
      <c r="V5" s="39"/>
      <c r="W5" s="39"/>
      <c r="X5" s="39"/>
      <c r="Y5" s="39"/>
      <c r="Z5" s="39"/>
      <c r="AA5" s="39"/>
      <c r="AB5" s="39"/>
      <c r="AC5" s="39"/>
      <c r="AD5" s="39"/>
      <c r="AE5" s="39"/>
    </row>
    <row r="6" spans="1:37" ht="50.4">
      <c r="A6" s="39"/>
      <c r="B6" s="48" t="s">
        <v>304</v>
      </c>
      <c r="C6" s="46" t="s">
        <v>305</v>
      </c>
      <c r="D6" s="47">
        <v>0.6</v>
      </c>
      <c r="E6" s="39"/>
      <c r="F6" s="39"/>
      <c r="G6" s="39"/>
      <c r="H6" s="39"/>
      <c r="I6" s="39"/>
      <c r="J6" s="39"/>
      <c r="K6" s="39"/>
      <c r="L6" s="39"/>
      <c r="M6" s="39"/>
      <c r="N6" s="39"/>
      <c r="O6" s="39"/>
      <c r="P6" s="39"/>
      <c r="Q6" s="39"/>
      <c r="R6" s="39"/>
      <c r="S6" s="39"/>
      <c r="T6" s="39"/>
      <c r="U6" s="39"/>
      <c r="V6" s="39"/>
      <c r="W6" s="39"/>
      <c r="X6" s="39"/>
      <c r="Y6" s="39"/>
      <c r="Z6" s="39"/>
      <c r="AA6" s="39"/>
      <c r="AB6" s="39"/>
      <c r="AC6" s="39"/>
      <c r="AD6" s="39"/>
      <c r="AE6" s="39"/>
    </row>
    <row r="7" spans="1:37" ht="75.599999999999994">
      <c r="A7" s="39"/>
      <c r="B7" s="49" t="s">
        <v>306</v>
      </c>
      <c r="C7" s="46" t="s">
        <v>307</v>
      </c>
      <c r="D7" s="47">
        <v>0.8</v>
      </c>
      <c r="E7" s="39"/>
      <c r="F7" s="39"/>
      <c r="G7" s="39"/>
      <c r="H7" s="39"/>
      <c r="I7" s="39"/>
      <c r="J7" s="39"/>
      <c r="K7" s="39"/>
      <c r="L7" s="39"/>
      <c r="M7" s="39"/>
      <c r="N7" s="39"/>
      <c r="O7" s="39"/>
      <c r="P7" s="39"/>
      <c r="Q7" s="39"/>
      <c r="R7" s="39"/>
      <c r="S7" s="39"/>
      <c r="T7" s="39"/>
      <c r="U7" s="39"/>
      <c r="V7" s="39"/>
      <c r="W7" s="39"/>
      <c r="X7" s="39"/>
      <c r="Y7" s="39"/>
      <c r="Z7" s="39"/>
      <c r="AA7" s="39"/>
      <c r="AB7" s="39"/>
      <c r="AC7" s="39"/>
      <c r="AD7" s="39"/>
      <c r="AE7" s="39"/>
    </row>
    <row r="8" spans="1:37" ht="50.4">
      <c r="A8" s="39"/>
      <c r="B8" s="50" t="s">
        <v>308</v>
      </c>
      <c r="C8" s="46" t="s">
        <v>309</v>
      </c>
      <c r="D8" s="47">
        <v>1</v>
      </c>
      <c r="E8" s="39"/>
      <c r="F8" s="39"/>
      <c r="G8" s="39"/>
      <c r="H8" s="39"/>
      <c r="I8" s="39"/>
      <c r="J8" s="39"/>
      <c r="K8" s="39"/>
      <c r="L8" s="39"/>
      <c r="M8" s="39"/>
      <c r="N8" s="39"/>
      <c r="O8" s="39"/>
      <c r="P8" s="39"/>
      <c r="Q8" s="39"/>
      <c r="R8" s="39"/>
      <c r="S8" s="39"/>
      <c r="T8" s="39"/>
      <c r="U8" s="39"/>
      <c r="V8" s="39"/>
      <c r="W8" s="39"/>
      <c r="X8" s="39"/>
      <c r="Y8" s="39"/>
      <c r="Z8" s="39"/>
      <c r="AA8" s="39"/>
      <c r="AB8" s="39"/>
      <c r="AC8" s="39"/>
      <c r="AD8" s="39"/>
      <c r="AE8" s="39"/>
    </row>
    <row r="9" spans="1:37">
      <c r="A9" s="39"/>
      <c r="B9" s="20"/>
      <c r="C9" s="20"/>
      <c r="D9" s="20"/>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row>
    <row r="10" spans="1:37">
      <c r="A10" s="39"/>
      <c r="B10" s="51"/>
      <c r="C10" s="20"/>
      <c r="D10" s="20"/>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row>
    <row r="11" spans="1:37">
      <c r="A11" s="39"/>
      <c r="B11" s="20"/>
      <c r="C11" s="20"/>
      <c r="D11" s="20"/>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row>
    <row r="12" spans="1:37">
      <c r="A12" s="39"/>
      <c r="B12" s="20"/>
      <c r="C12" s="20"/>
      <c r="D12" s="20"/>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row>
    <row r="13" spans="1:37">
      <c r="A13" s="39"/>
      <c r="B13" s="20"/>
      <c r="C13" s="20"/>
      <c r="D13" s="20"/>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row>
    <row r="14" spans="1:37">
      <c r="A14" s="39"/>
      <c r="B14" s="20"/>
      <c r="C14" s="20"/>
      <c r="D14" s="20"/>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row>
    <row r="15" spans="1:37">
      <c r="A15" s="39"/>
      <c r="B15" s="20"/>
      <c r="C15" s="20"/>
      <c r="D15" s="20"/>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row>
    <row r="16" spans="1:37">
      <c r="A16" s="39"/>
      <c r="B16" s="20"/>
      <c r="C16" s="20"/>
      <c r="D16" s="20"/>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row>
    <row r="17" spans="1:37">
      <c r="A17" s="39"/>
      <c r="B17" s="20"/>
      <c r="C17" s="20"/>
      <c r="D17" s="20"/>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row>
    <row r="18" spans="1:37">
      <c r="A18" s="39"/>
      <c r="B18" s="20"/>
      <c r="C18" s="20"/>
      <c r="D18" s="20"/>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row>
    <row r="19" spans="1:37">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row>
    <row r="20" spans="1:37">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row>
    <row r="21" spans="1:37">
      <c r="A21" s="39"/>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row>
    <row r="22" spans="1:37">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row>
    <row r="23" spans="1:37">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row>
    <row r="24" spans="1:37">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row>
    <row r="25" spans="1:37">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row>
    <row r="26" spans="1:37">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row>
    <row r="27" spans="1:37">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row>
    <row r="28" spans="1:37">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row>
    <row r="29" spans="1:37">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row>
    <row r="30" spans="1:37">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row>
    <row r="31" spans="1:37">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row>
    <row r="32" spans="1:37">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row>
    <row r="33" spans="1:31">
      <c r="A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row>
    <row r="34" spans="1:31">
      <c r="A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row>
    <row r="35" spans="1:31">
      <c r="A35" s="39"/>
    </row>
    <row r="36" spans="1:31">
      <c r="A36" s="39"/>
    </row>
    <row r="37" spans="1:31">
      <c r="A37" s="39"/>
    </row>
    <row r="38" spans="1:31">
      <c r="A38" s="39"/>
    </row>
    <row r="39" spans="1:31">
      <c r="A39" s="39"/>
    </row>
    <row r="40" spans="1:31">
      <c r="A40" s="39"/>
    </row>
    <row r="41" spans="1:31">
      <c r="A41" s="39"/>
    </row>
    <row r="42" spans="1:31">
      <c r="A42" s="39"/>
    </row>
    <row r="43" spans="1:31">
      <c r="A43" s="39"/>
    </row>
    <row r="44" spans="1:31">
      <c r="A44" s="39"/>
    </row>
    <row r="45" spans="1:31">
      <c r="A45" s="39"/>
    </row>
    <row r="46" spans="1:31">
      <c r="A46" s="39"/>
    </row>
    <row r="47" spans="1:31">
      <c r="A47" s="39"/>
    </row>
    <row r="48" spans="1:31">
      <c r="A48" s="39"/>
    </row>
    <row r="49" spans="1:1">
      <c r="A49" s="39"/>
    </row>
    <row r="50" spans="1:1">
      <c r="A50" s="39"/>
    </row>
    <row r="51" spans="1:1">
      <c r="A51" s="39"/>
    </row>
    <row r="52" spans="1:1">
      <c r="A52" s="39"/>
    </row>
    <row r="53" spans="1:1">
      <c r="A53" s="39"/>
    </row>
    <row r="54" spans="1:1">
      <c r="A54" s="39"/>
    </row>
    <row r="55" spans="1:1">
      <c r="A55" s="39"/>
    </row>
  </sheetData>
  <mergeCells count="1">
    <mergeCell ref="B1:D1"/>
  </mergeCells>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cols>
    <col min="1" max="1" width="11.44140625" style="19"/>
    <col min="2" max="2" width="40.44140625" style="19" customWidth="1"/>
    <col min="3" max="3" width="74.88671875" style="19" customWidth="1"/>
    <col min="4" max="4" width="135" style="19" customWidth="1"/>
    <col min="5" max="5" width="137.88671875" style="19" customWidth="1"/>
    <col min="6" max="16384" width="11.44140625" style="19"/>
  </cols>
  <sheetData>
    <row r="1" spans="1:21" ht="32.4">
      <c r="A1" s="20"/>
      <c r="B1" s="661" t="s">
        <v>310</v>
      </c>
      <c r="C1" s="661"/>
      <c r="D1" s="661"/>
      <c r="E1" s="20"/>
      <c r="F1" s="20"/>
      <c r="G1" s="20"/>
      <c r="H1" s="20"/>
      <c r="I1" s="20"/>
      <c r="J1" s="20"/>
      <c r="K1" s="20"/>
      <c r="L1" s="20"/>
      <c r="M1" s="20"/>
      <c r="N1" s="20"/>
      <c r="O1" s="20"/>
      <c r="P1" s="20"/>
      <c r="Q1" s="20"/>
      <c r="R1" s="20"/>
      <c r="S1" s="20"/>
      <c r="T1" s="20"/>
      <c r="U1" s="20"/>
    </row>
    <row r="2" spans="1:21">
      <c r="A2" s="20"/>
      <c r="B2" s="20"/>
      <c r="C2" s="20"/>
      <c r="D2" s="20"/>
      <c r="E2" s="20"/>
      <c r="F2" s="20"/>
      <c r="G2" s="20"/>
      <c r="H2" s="20"/>
      <c r="I2" s="20"/>
      <c r="J2" s="20"/>
      <c r="K2" s="20"/>
      <c r="L2" s="20"/>
      <c r="M2" s="20"/>
      <c r="N2" s="20"/>
      <c r="O2" s="20"/>
      <c r="P2" s="20"/>
      <c r="Q2" s="20"/>
      <c r="R2" s="20"/>
      <c r="S2" s="20"/>
      <c r="T2" s="20"/>
      <c r="U2" s="20"/>
    </row>
    <row r="3" spans="1:21" ht="30">
      <c r="A3" s="20"/>
      <c r="B3" s="21"/>
      <c r="C3" s="22" t="s">
        <v>311</v>
      </c>
      <c r="D3" s="22" t="s">
        <v>312</v>
      </c>
      <c r="E3" s="20"/>
      <c r="F3" s="20"/>
      <c r="G3" s="20"/>
      <c r="H3" s="20"/>
      <c r="I3" s="20"/>
      <c r="J3" s="20"/>
      <c r="K3" s="20"/>
      <c r="L3" s="20"/>
      <c r="M3" s="20"/>
      <c r="N3" s="20"/>
      <c r="O3" s="20"/>
      <c r="P3" s="20"/>
      <c r="Q3" s="20"/>
      <c r="R3" s="20"/>
      <c r="S3" s="20"/>
      <c r="T3" s="20"/>
      <c r="U3" s="20"/>
    </row>
    <row r="4" spans="1:21" ht="32.4">
      <c r="A4" s="20" t="s">
        <v>313</v>
      </c>
      <c r="B4" s="23" t="s">
        <v>314</v>
      </c>
      <c r="C4" s="24" t="s">
        <v>315</v>
      </c>
      <c r="D4" s="25" t="s">
        <v>316</v>
      </c>
      <c r="E4" s="20"/>
      <c r="F4" s="20"/>
      <c r="G4" s="20"/>
      <c r="H4" s="20"/>
      <c r="I4" s="20"/>
      <c r="J4" s="20"/>
      <c r="K4" s="20"/>
      <c r="L4" s="20"/>
      <c r="M4" s="20"/>
      <c r="N4" s="20"/>
      <c r="O4" s="20"/>
      <c r="P4" s="20"/>
      <c r="Q4" s="20"/>
      <c r="R4" s="20"/>
      <c r="S4" s="20"/>
      <c r="T4" s="20"/>
      <c r="U4" s="20"/>
    </row>
    <row r="5" spans="1:21" ht="64.8">
      <c r="A5" s="20" t="s">
        <v>317</v>
      </c>
      <c r="B5" s="26" t="s">
        <v>318</v>
      </c>
      <c r="C5" s="27" t="s">
        <v>319</v>
      </c>
      <c r="D5" s="28" t="s">
        <v>320</v>
      </c>
      <c r="E5" s="20"/>
      <c r="F5" s="20"/>
      <c r="G5" s="20"/>
      <c r="H5" s="20"/>
      <c r="I5" s="20"/>
      <c r="J5" s="20"/>
      <c r="K5" s="20"/>
      <c r="L5" s="20"/>
      <c r="M5" s="20"/>
      <c r="N5" s="20"/>
      <c r="O5" s="20"/>
      <c r="P5" s="20"/>
      <c r="Q5" s="20"/>
      <c r="R5" s="20"/>
      <c r="S5" s="20"/>
      <c r="T5" s="20"/>
      <c r="U5" s="20"/>
    </row>
    <row r="6" spans="1:21" ht="64.8">
      <c r="A6" s="20" t="s">
        <v>288</v>
      </c>
      <c r="B6" s="29" t="s">
        <v>321</v>
      </c>
      <c r="C6" s="27" t="s">
        <v>322</v>
      </c>
      <c r="D6" s="28" t="s">
        <v>323</v>
      </c>
      <c r="E6" s="20"/>
      <c r="F6" s="20"/>
      <c r="G6" s="20"/>
      <c r="H6" s="20"/>
      <c r="I6" s="20"/>
      <c r="J6" s="20"/>
      <c r="K6" s="20"/>
      <c r="L6" s="20"/>
      <c r="M6" s="20"/>
      <c r="N6" s="20"/>
      <c r="O6" s="20"/>
      <c r="P6" s="20"/>
      <c r="Q6" s="20"/>
      <c r="R6" s="20"/>
      <c r="S6" s="20"/>
      <c r="T6" s="20"/>
      <c r="U6" s="20"/>
    </row>
    <row r="7" spans="1:21" ht="97.2">
      <c r="A7" s="20" t="s">
        <v>324</v>
      </c>
      <c r="B7" s="30" t="s">
        <v>325</v>
      </c>
      <c r="C7" s="27" t="s">
        <v>326</v>
      </c>
      <c r="D7" s="28" t="s">
        <v>327</v>
      </c>
      <c r="E7" s="20"/>
      <c r="F7" s="20"/>
      <c r="G7" s="20"/>
      <c r="H7" s="20"/>
      <c r="I7" s="20"/>
      <c r="J7" s="20"/>
      <c r="K7" s="20"/>
      <c r="L7" s="20"/>
      <c r="M7" s="20"/>
      <c r="N7" s="20"/>
      <c r="O7" s="20"/>
      <c r="P7" s="20"/>
      <c r="Q7" s="20"/>
      <c r="R7" s="20"/>
      <c r="S7" s="20"/>
      <c r="T7" s="20"/>
      <c r="U7" s="20"/>
    </row>
    <row r="8" spans="1:21" ht="64.8">
      <c r="A8" s="20" t="s">
        <v>328</v>
      </c>
      <c r="B8" s="31" t="s">
        <v>329</v>
      </c>
      <c r="C8" s="27" t="s">
        <v>330</v>
      </c>
      <c r="D8" s="28" t="s">
        <v>331</v>
      </c>
      <c r="E8" s="20"/>
      <c r="F8" s="20"/>
      <c r="G8" s="20"/>
      <c r="H8" s="20"/>
      <c r="I8" s="20"/>
      <c r="J8" s="20"/>
      <c r="K8" s="20"/>
      <c r="L8" s="20"/>
      <c r="M8" s="20"/>
      <c r="N8" s="20"/>
      <c r="O8" s="20"/>
      <c r="P8" s="20"/>
      <c r="Q8" s="20"/>
      <c r="R8" s="20"/>
      <c r="S8" s="20"/>
      <c r="T8" s="20"/>
      <c r="U8" s="20"/>
    </row>
    <row r="9" spans="1:21" s="18" customFormat="1" ht="20.399999999999999">
      <c r="A9" s="32"/>
      <c r="B9" s="32"/>
      <c r="C9" s="33"/>
      <c r="D9" s="33"/>
      <c r="E9" s="32"/>
      <c r="F9" s="32"/>
      <c r="G9" s="32"/>
      <c r="H9" s="32"/>
      <c r="I9" s="32"/>
      <c r="J9" s="32"/>
      <c r="K9" s="32"/>
      <c r="L9" s="32"/>
      <c r="M9" s="32"/>
      <c r="N9" s="32"/>
      <c r="O9" s="32"/>
      <c r="P9" s="32"/>
      <c r="Q9" s="32"/>
      <c r="R9" s="32"/>
      <c r="S9" s="32"/>
      <c r="T9" s="32"/>
      <c r="U9" s="32"/>
    </row>
    <row r="10" spans="1:21" s="18" customFormat="1">
      <c r="A10" s="32"/>
      <c r="B10" s="34"/>
      <c r="C10" s="34"/>
      <c r="D10" s="34"/>
      <c r="E10" s="32"/>
      <c r="F10" s="32"/>
      <c r="G10" s="32"/>
      <c r="H10" s="32"/>
      <c r="I10" s="32"/>
      <c r="J10" s="32"/>
      <c r="K10" s="32"/>
      <c r="L10" s="32"/>
      <c r="M10" s="32"/>
      <c r="N10" s="32"/>
      <c r="O10" s="32"/>
      <c r="P10" s="32"/>
      <c r="Q10" s="32"/>
      <c r="R10" s="32"/>
      <c r="S10" s="32"/>
      <c r="T10" s="32"/>
      <c r="U10" s="32"/>
    </row>
    <row r="11" spans="1:21" s="18" customFormat="1">
      <c r="A11" s="32"/>
      <c r="B11" s="32" t="s">
        <v>332</v>
      </c>
      <c r="C11" s="32" t="s">
        <v>333</v>
      </c>
      <c r="D11" s="32" t="s">
        <v>334</v>
      </c>
      <c r="E11" s="32"/>
      <c r="F11" s="32"/>
      <c r="G11" s="32"/>
      <c r="H11" s="32"/>
      <c r="I11" s="32"/>
      <c r="J11" s="32"/>
      <c r="K11" s="32"/>
      <c r="L11" s="32"/>
      <c r="M11" s="32"/>
      <c r="N11" s="32"/>
      <c r="O11" s="32"/>
      <c r="P11" s="32"/>
      <c r="Q11" s="32"/>
      <c r="R11" s="32"/>
      <c r="S11" s="32"/>
      <c r="T11" s="32"/>
      <c r="U11" s="32"/>
    </row>
    <row r="12" spans="1:21" s="18" customFormat="1">
      <c r="A12" s="32"/>
      <c r="B12" s="32" t="s">
        <v>335</v>
      </c>
      <c r="C12" s="32" t="s">
        <v>336</v>
      </c>
      <c r="D12" s="32" t="s">
        <v>337</v>
      </c>
      <c r="E12" s="32"/>
      <c r="F12" s="32"/>
      <c r="G12" s="32"/>
      <c r="H12" s="32"/>
      <c r="I12" s="32"/>
      <c r="J12" s="32"/>
      <c r="K12" s="32"/>
      <c r="L12" s="32"/>
      <c r="M12" s="32"/>
      <c r="N12" s="32"/>
      <c r="O12" s="32"/>
      <c r="P12" s="32"/>
      <c r="Q12" s="32"/>
      <c r="R12" s="32"/>
      <c r="S12" s="32"/>
      <c r="T12" s="32"/>
      <c r="U12" s="32"/>
    </row>
    <row r="13" spans="1:21" s="18" customFormat="1">
      <c r="A13" s="32"/>
      <c r="B13" s="32"/>
      <c r="C13" s="32" t="s">
        <v>270</v>
      </c>
      <c r="D13" s="32" t="s">
        <v>226</v>
      </c>
      <c r="E13" s="32"/>
      <c r="F13" s="32"/>
      <c r="G13" s="32"/>
      <c r="H13" s="32"/>
      <c r="I13" s="32"/>
      <c r="J13" s="32"/>
      <c r="K13" s="32"/>
      <c r="L13" s="32"/>
      <c r="M13" s="32"/>
      <c r="N13" s="32"/>
      <c r="O13" s="32"/>
      <c r="P13" s="32"/>
      <c r="Q13" s="32"/>
      <c r="R13" s="32"/>
      <c r="S13" s="32"/>
      <c r="T13" s="32"/>
      <c r="U13" s="32"/>
    </row>
    <row r="14" spans="1:21" s="18" customFormat="1">
      <c r="A14" s="32"/>
      <c r="B14" s="32"/>
      <c r="C14" s="32" t="s">
        <v>338</v>
      </c>
      <c r="D14" s="32" t="s">
        <v>339</v>
      </c>
      <c r="E14" s="32"/>
      <c r="F14" s="32"/>
      <c r="G14" s="32"/>
      <c r="H14" s="32"/>
      <c r="I14" s="32"/>
      <c r="J14" s="32"/>
      <c r="K14" s="32"/>
      <c r="L14" s="32"/>
      <c r="M14" s="32"/>
      <c r="N14" s="32"/>
      <c r="O14" s="32"/>
      <c r="P14" s="32"/>
      <c r="Q14" s="32"/>
      <c r="R14" s="32"/>
      <c r="S14" s="32"/>
      <c r="T14" s="32"/>
      <c r="U14" s="32"/>
    </row>
    <row r="15" spans="1:21" s="18" customFormat="1">
      <c r="A15" s="32"/>
      <c r="B15" s="32"/>
      <c r="C15" s="32" t="s">
        <v>340</v>
      </c>
      <c r="D15" s="32" t="s">
        <v>341</v>
      </c>
      <c r="E15" s="32"/>
      <c r="F15" s="32"/>
      <c r="G15" s="32"/>
      <c r="H15" s="32"/>
      <c r="I15" s="32"/>
      <c r="J15" s="32"/>
      <c r="K15" s="32"/>
      <c r="L15" s="32"/>
      <c r="M15" s="32"/>
      <c r="N15" s="32"/>
      <c r="O15" s="32"/>
      <c r="P15" s="32"/>
      <c r="Q15" s="32"/>
      <c r="R15" s="32"/>
      <c r="S15" s="32"/>
      <c r="T15" s="32"/>
      <c r="U15" s="32"/>
    </row>
    <row r="16" spans="1:21" s="18" customFormat="1">
      <c r="A16" s="32"/>
      <c r="B16" s="32"/>
      <c r="C16" s="32"/>
      <c r="D16" s="32"/>
      <c r="E16" s="32"/>
      <c r="F16" s="32"/>
      <c r="G16" s="32"/>
      <c r="H16" s="32"/>
      <c r="I16" s="32"/>
      <c r="J16" s="32"/>
      <c r="K16" s="32"/>
      <c r="L16" s="32"/>
      <c r="M16" s="32"/>
      <c r="N16" s="32"/>
      <c r="O16" s="32"/>
    </row>
    <row r="17" spans="1:15" s="18" customFormat="1">
      <c r="A17" s="32"/>
      <c r="B17" s="32"/>
      <c r="C17" s="32"/>
      <c r="D17" s="32"/>
      <c r="E17" s="32"/>
      <c r="F17" s="32"/>
      <c r="G17" s="32"/>
      <c r="H17" s="32"/>
      <c r="I17" s="32"/>
      <c r="J17" s="32"/>
      <c r="K17" s="32"/>
      <c r="L17" s="32"/>
      <c r="M17" s="32"/>
      <c r="N17" s="32"/>
      <c r="O17" s="32"/>
    </row>
    <row r="18" spans="1:15" s="18" customFormat="1">
      <c r="A18" s="32"/>
      <c r="B18" s="32"/>
      <c r="C18" s="32"/>
      <c r="D18" s="32"/>
      <c r="E18" s="32"/>
      <c r="F18" s="32"/>
      <c r="G18" s="32"/>
      <c r="H18" s="32"/>
      <c r="I18" s="32"/>
      <c r="J18" s="32"/>
      <c r="K18" s="32"/>
      <c r="L18" s="32"/>
      <c r="M18" s="32"/>
      <c r="N18" s="32"/>
      <c r="O18" s="32"/>
    </row>
    <row r="19" spans="1:15" s="18" customFormat="1">
      <c r="A19" s="32"/>
      <c r="B19" s="32"/>
      <c r="C19" s="32"/>
      <c r="D19" s="32"/>
      <c r="E19" s="32"/>
      <c r="F19" s="32"/>
      <c r="G19" s="32"/>
      <c r="H19" s="32"/>
      <c r="I19" s="32"/>
      <c r="J19" s="32"/>
      <c r="K19" s="32"/>
      <c r="L19" s="32"/>
      <c r="M19" s="32"/>
      <c r="N19" s="32"/>
      <c r="O19" s="32"/>
    </row>
    <row r="20" spans="1:15" s="18" customFormat="1">
      <c r="A20" s="32"/>
      <c r="B20" s="32"/>
      <c r="C20" s="32"/>
      <c r="D20" s="32"/>
      <c r="E20" s="32"/>
      <c r="F20" s="32"/>
      <c r="G20" s="32"/>
      <c r="H20" s="32"/>
      <c r="I20" s="32"/>
      <c r="J20" s="32"/>
      <c r="K20" s="32"/>
      <c r="L20" s="32"/>
      <c r="M20" s="32"/>
      <c r="N20" s="32"/>
      <c r="O20" s="32"/>
    </row>
    <row r="21" spans="1:15" s="18" customFormat="1">
      <c r="A21" s="32"/>
      <c r="B21" s="32"/>
      <c r="C21" s="32"/>
      <c r="D21" s="32"/>
      <c r="E21" s="32"/>
      <c r="F21" s="32"/>
      <c r="G21" s="32"/>
      <c r="H21" s="32"/>
      <c r="I21" s="32"/>
      <c r="J21" s="32"/>
      <c r="K21" s="32"/>
      <c r="L21" s="32"/>
      <c r="M21" s="32"/>
      <c r="N21" s="32"/>
      <c r="O21" s="32"/>
    </row>
    <row r="22" spans="1:15" s="18" customFormat="1" ht="20.399999999999999">
      <c r="A22" s="32"/>
      <c r="B22" s="32"/>
      <c r="C22" s="33"/>
      <c r="D22" s="33"/>
      <c r="E22" s="32"/>
      <c r="F22" s="32"/>
      <c r="G22" s="32"/>
      <c r="H22" s="32"/>
      <c r="I22" s="32"/>
      <c r="J22" s="32"/>
      <c r="K22" s="32"/>
      <c r="L22" s="32"/>
      <c r="M22" s="32"/>
      <c r="N22" s="32"/>
      <c r="O22" s="32"/>
    </row>
    <row r="23" spans="1:15" s="18" customFormat="1" ht="20.399999999999999">
      <c r="A23" s="32"/>
      <c r="B23" s="32"/>
      <c r="C23" s="33"/>
      <c r="D23" s="33"/>
      <c r="E23" s="32"/>
      <c r="F23" s="32"/>
      <c r="G23" s="32"/>
      <c r="H23" s="32"/>
      <c r="I23" s="32"/>
      <c r="J23" s="32"/>
      <c r="K23" s="32"/>
      <c r="L23" s="32"/>
      <c r="M23" s="32"/>
      <c r="N23" s="32"/>
      <c r="O23" s="32"/>
    </row>
    <row r="24" spans="1:15" s="18" customFormat="1" ht="20.399999999999999">
      <c r="A24" s="32"/>
      <c r="B24" s="32"/>
      <c r="C24" s="33"/>
      <c r="D24" s="33"/>
      <c r="E24" s="32"/>
      <c r="F24" s="32"/>
      <c r="G24" s="32"/>
      <c r="H24" s="32"/>
      <c r="I24" s="32"/>
      <c r="J24" s="32"/>
      <c r="K24" s="32"/>
      <c r="L24" s="32"/>
      <c r="M24" s="32"/>
      <c r="N24" s="32"/>
      <c r="O24" s="32"/>
    </row>
    <row r="25" spans="1:15" s="18" customFormat="1" ht="20.399999999999999">
      <c r="A25" s="32"/>
      <c r="B25" s="32"/>
      <c r="C25" s="33"/>
      <c r="D25" s="33"/>
      <c r="E25" s="32"/>
      <c r="F25" s="32"/>
      <c r="G25" s="32"/>
      <c r="H25" s="32"/>
      <c r="I25" s="32"/>
      <c r="J25" s="32"/>
      <c r="K25" s="32"/>
      <c r="L25" s="32"/>
      <c r="M25" s="32"/>
      <c r="N25" s="32"/>
      <c r="O25" s="32"/>
    </row>
    <row r="26" spans="1:15" s="18" customFormat="1" ht="20.399999999999999">
      <c r="A26" s="32"/>
      <c r="B26" s="32"/>
      <c r="C26" s="33"/>
      <c r="D26" s="33"/>
      <c r="E26" s="32"/>
      <c r="F26" s="32"/>
      <c r="G26" s="32"/>
      <c r="H26" s="32"/>
      <c r="I26" s="32"/>
      <c r="J26" s="32"/>
      <c r="K26" s="32"/>
      <c r="L26" s="32"/>
      <c r="M26" s="32"/>
      <c r="N26" s="32"/>
      <c r="O26" s="32"/>
    </row>
    <row r="27" spans="1:15" s="18" customFormat="1" ht="20.399999999999999">
      <c r="A27" s="32"/>
      <c r="B27" s="32"/>
      <c r="C27" s="33"/>
      <c r="D27" s="33"/>
      <c r="E27" s="32"/>
      <c r="F27" s="32"/>
      <c r="G27" s="32"/>
      <c r="H27" s="32"/>
      <c r="I27" s="32"/>
      <c r="J27" s="32"/>
      <c r="K27" s="32"/>
      <c r="L27" s="32"/>
      <c r="M27" s="32"/>
      <c r="N27" s="32"/>
      <c r="O27" s="32"/>
    </row>
    <row r="28" spans="1:15" s="18" customFormat="1" ht="20.399999999999999">
      <c r="A28" s="32"/>
      <c r="B28" s="32"/>
      <c r="C28" s="33"/>
      <c r="D28" s="33"/>
      <c r="E28" s="32"/>
      <c r="F28" s="32"/>
      <c r="G28" s="32"/>
      <c r="H28" s="32"/>
      <c r="I28" s="32"/>
      <c r="J28" s="32"/>
      <c r="K28" s="32"/>
      <c r="L28" s="32"/>
      <c r="M28" s="32"/>
      <c r="N28" s="32"/>
      <c r="O28" s="32"/>
    </row>
    <row r="29" spans="1:15" s="18" customFormat="1" ht="20.399999999999999">
      <c r="A29" s="32"/>
      <c r="B29" s="32"/>
      <c r="C29" s="33"/>
      <c r="D29" s="33"/>
      <c r="E29" s="32"/>
      <c r="F29" s="32"/>
      <c r="G29" s="32"/>
      <c r="H29" s="32"/>
      <c r="I29" s="32"/>
      <c r="J29" s="32"/>
      <c r="K29" s="32"/>
      <c r="L29" s="32"/>
      <c r="M29" s="32"/>
      <c r="N29" s="32"/>
      <c r="O29" s="32"/>
    </row>
    <row r="30" spans="1:15" s="18" customFormat="1" ht="20.399999999999999">
      <c r="A30" s="32"/>
      <c r="B30" s="32"/>
      <c r="C30" s="33"/>
      <c r="D30" s="33"/>
      <c r="E30" s="32"/>
      <c r="F30" s="32"/>
      <c r="G30" s="32"/>
      <c r="H30" s="32"/>
      <c r="I30" s="32"/>
      <c r="J30" s="32"/>
      <c r="K30" s="32"/>
      <c r="L30" s="32"/>
      <c r="M30" s="32"/>
      <c r="N30" s="32"/>
      <c r="O30" s="32"/>
    </row>
    <row r="31" spans="1:15" s="18" customFormat="1" ht="20.399999999999999">
      <c r="A31" s="32"/>
      <c r="B31" s="32"/>
      <c r="C31" s="33"/>
      <c r="D31" s="33"/>
      <c r="E31" s="32"/>
      <c r="F31" s="32"/>
      <c r="G31" s="32"/>
      <c r="H31" s="32"/>
      <c r="I31" s="32"/>
      <c r="J31" s="32"/>
      <c r="K31" s="32"/>
      <c r="L31" s="32"/>
      <c r="M31" s="32"/>
      <c r="N31" s="32"/>
      <c r="O31" s="32"/>
    </row>
    <row r="32" spans="1:15" s="18" customFormat="1" ht="20.399999999999999">
      <c r="A32" s="32"/>
      <c r="B32" s="32"/>
      <c r="C32" s="33"/>
      <c r="D32" s="33"/>
      <c r="E32" s="32"/>
      <c r="F32" s="32"/>
      <c r="G32" s="32"/>
      <c r="H32" s="32"/>
      <c r="I32" s="32"/>
      <c r="J32" s="32"/>
      <c r="K32" s="32"/>
      <c r="L32" s="32"/>
      <c r="M32" s="32"/>
      <c r="N32" s="32"/>
      <c r="O32" s="32"/>
    </row>
    <row r="33" spans="1:15" s="18" customFormat="1" ht="20.399999999999999">
      <c r="A33" s="32"/>
      <c r="B33" s="32"/>
      <c r="C33" s="33"/>
      <c r="D33" s="33"/>
      <c r="E33" s="32"/>
      <c r="F33" s="32"/>
      <c r="G33" s="32"/>
      <c r="H33" s="32"/>
      <c r="I33" s="32"/>
      <c r="J33" s="32"/>
      <c r="K33" s="32"/>
      <c r="L33" s="32"/>
      <c r="M33" s="32"/>
      <c r="N33" s="32"/>
      <c r="O33" s="32"/>
    </row>
    <row r="34" spans="1:15" s="18" customFormat="1" ht="20.399999999999999">
      <c r="A34" s="32"/>
      <c r="B34" s="32"/>
      <c r="C34" s="33"/>
      <c r="D34" s="33"/>
      <c r="E34" s="32"/>
      <c r="F34" s="32"/>
      <c r="G34" s="32"/>
      <c r="H34" s="32"/>
      <c r="I34" s="32"/>
      <c r="J34" s="32"/>
      <c r="K34" s="32"/>
      <c r="L34" s="32"/>
      <c r="M34" s="32"/>
      <c r="N34" s="32"/>
      <c r="O34" s="32"/>
    </row>
    <row r="35" spans="1:15" s="18" customFormat="1" ht="20.399999999999999">
      <c r="A35" s="32"/>
      <c r="B35" s="32"/>
      <c r="C35" s="33"/>
      <c r="D35" s="33"/>
      <c r="E35" s="32"/>
      <c r="F35" s="32"/>
      <c r="G35" s="32"/>
      <c r="H35" s="32"/>
      <c r="I35" s="32"/>
      <c r="J35" s="32"/>
      <c r="K35" s="32"/>
      <c r="L35" s="32"/>
      <c r="M35" s="32"/>
      <c r="N35" s="32"/>
      <c r="O35" s="32"/>
    </row>
    <row r="36" spans="1:15" s="18" customFormat="1" ht="20.399999999999999">
      <c r="A36" s="32"/>
      <c r="B36" s="32"/>
      <c r="C36" s="33"/>
      <c r="D36" s="33"/>
      <c r="E36" s="32"/>
      <c r="F36" s="32"/>
      <c r="G36" s="32"/>
      <c r="H36" s="32"/>
      <c r="I36" s="32"/>
      <c r="J36" s="32"/>
      <c r="K36" s="32"/>
      <c r="L36" s="32"/>
      <c r="M36" s="32"/>
      <c r="N36" s="32"/>
      <c r="O36" s="32"/>
    </row>
    <row r="37" spans="1:15" s="18" customFormat="1" ht="20.399999999999999">
      <c r="A37" s="32"/>
      <c r="B37" s="32"/>
      <c r="C37" s="33"/>
      <c r="D37" s="33"/>
      <c r="E37" s="32"/>
      <c r="F37" s="32"/>
      <c r="G37" s="32"/>
      <c r="H37" s="32"/>
      <c r="I37" s="32"/>
      <c r="J37" s="32"/>
      <c r="K37" s="32"/>
      <c r="L37" s="32"/>
      <c r="M37" s="32"/>
      <c r="N37" s="32"/>
      <c r="O37" s="32"/>
    </row>
    <row r="38" spans="1:15" s="18" customFormat="1" ht="20.399999999999999">
      <c r="A38" s="32"/>
      <c r="B38" s="32"/>
      <c r="C38" s="33"/>
      <c r="D38" s="33"/>
      <c r="E38" s="32"/>
      <c r="F38" s="32"/>
      <c r="G38" s="32"/>
      <c r="H38" s="32"/>
      <c r="I38" s="32"/>
      <c r="J38" s="32"/>
      <c r="K38" s="32"/>
      <c r="L38" s="32"/>
      <c r="M38" s="32"/>
      <c r="N38" s="32"/>
      <c r="O38" s="32"/>
    </row>
    <row r="39" spans="1:15" s="18" customFormat="1" ht="20.399999999999999">
      <c r="A39" s="32"/>
      <c r="B39" s="32"/>
      <c r="C39" s="33"/>
      <c r="D39" s="33"/>
      <c r="E39" s="32"/>
      <c r="F39" s="32"/>
      <c r="G39" s="32"/>
      <c r="H39" s="32"/>
      <c r="I39" s="32"/>
      <c r="J39" s="32"/>
      <c r="K39" s="32"/>
      <c r="L39" s="32"/>
      <c r="M39" s="32"/>
      <c r="N39" s="32"/>
      <c r="O39" s="32"/>
    </row>
    <row r="40" spans="1:15" s="18" customFormat="1" ht="20.399999999999999">
      <c r="A40" s="32"/>
      <c r="B40" s="32"/>
      <c r="C40" s="33"/>
      <c r="D40" s="33"/>
      <c r="E40" s="32"/>
      <c r="F40" s="32"/>
      <c r="G40" s="32"/>
      <c r="H40" s="32"/>
      <c r="I40" s="32"/>
      <c r="J40" s="32"/>
      <c r="K40" s="32"/>
      <c r="L40" s="32"/>
      <c r="M40" s="32"/>
      <c r="N40" s="32"/>
      <c r="O40" s="32"/>
    </row>
    <row r="41" spans="1:15" s="18" customFormat="1" ht="20.399999999999999">
      <c r="A41" s="32"/>
      <c r="B41" s="32"/>
      <c r="C41" s="33"/>
      <c r="D41" s="33"/>
      <c r="E41" s="32"/>
      <c r="F41" s="32"/>
      <c r="G41" s="32"/>
      <c r="H41" s="32"/>
      <c r="I41" s="32"/>
      <c r="J41" s="32"/>
      <c r="K41" s="32"/>
      <c r="L41" s="32"/>
      <c r="M41" s="32"/>
      <c r="N41" s="32"/>
      <c r="O41" s="32"/>
    </row>
    <row r="42" spans="1:15" s="18" customFormat="1" ht="20.399999999999999">
      <c r="A42" s="32"/>
      <c r="B42" s="32"/>
      <c r="C42" s="33"/>
      <c r="D42" s="33"/>
      <c r="E42" s="32"/>
      <c r="F42" s="32"/>
      <c r="G42" s="32"/>
      <c r="H42" s="32"/>
      <c r="I42" s="32"/>
      <c r="J42" s="32"/>
      <c r="K42" s="32"/>
      <c r="L42" s="32"/>
      <c r="M42" s="32"/>
      <c r="N42" s="32"/>
      <c r="O42" s="32"/>
    </row>
    <row r="43" spans="1:15" s="18" customFormat="1" ht="20.399999999999999">
      <c r="A43" s="32"/>
      <c r="B43" s="32"/>
      <c r="C43" s="33"/>
      <c r="D43" s="33"/>
      <c r="E43" s="32"/>
      <c r="F43" s="32"/>
      <c r="G43" s="32"/>
      <c r="H43" s="32"/>
      <c r="I43" s="32"/>
      <c r="J43" s="32"/>
      <c r="K43" s="32"/>
      <c r="L43" s="32"/>
      <c r="M43" s="32"/>
      <c r="N43" s="32"/>
      <c r="O43" s="32"/>
    </row>
    <row r="44" spans="1:15" s="18" customFormat="1" ht="20.399999999999999">
      <c r="A44" s="32"/>
      <c r="B44" s="32"/>
      <c r="C44" s="33"/>
      <c r="D44" s="33"/>
      <c r="E44" s="32"/>
      <c r="F44" s="32"/>
      <c r="G44" s="32"/>
      <c r="H44" s="32"/>
      <c r="I44" s="32"/>
      <c r="J44" s="32"/>
      <c r="K44" s="32"/>
      <c r="L44" s="32"/>
      <c r="M44" s="32"/>
      <c r="N44" s="32"/>
      <c r="O44" s="32"/>
    </row>
    <row r="45" spans="1:15" s="18" customFormat="1" ht="20.399999999999999">
      <c r="A45" s="32"/>
      <c r="B45" s="32"/>
      <c r="C45" s="33"/>
      <c r="D45" s="33"/>
      <c r="E45" s="32"/>
      <c r="F45" s="32"/>
      <c r="G45" s="32"/>
      <c r="H45" s="32"/>
      <c r="I45" s="32"/>
      <c r="J45" s="32"/>
      <c r="K45" s="32"/>
      <c r="L45" s="32"/>
      <c r="M45" s="32"/>
      <c r="N45" s="32"/>
      <c r="O45" s="32"/>
    </row>
    <row r="46" spans="1:15" s="18" customFormat="1" ht="20.399999999999999">
      <c r="A46" s="32"/>
      <c r="B46" s="32"/>
      <c r="C46" s="33"/>
      <c r="D46" s="33"/>
      <c r="E46" s="32"/>
      <c r="F46" s="32"/>
      <c r="G46" s="32"/>
      <c r="H46" s="32"/>
      <c r="I46" s="32"/>
      <c r="J46" s="32"/>
      <c r="K46" s="32"/>
      <c r="L46" s="32"/>
      <c r="M46" s="32"/>
      <c r="N46" s="32"/>
      <c r="O46" s="32"/>
    </row>
    <row r="47" spans="1:15" s="18" customFormat="1" ht="20.399999999999999">
      <c r="A47" s="32"/>
      <c r="B47" s="32"/>
      <c r="C47" s="33"/>
      <c r="D47" s="33"/>
      <c r="E47" s="32"/>
      <c r="F47" s="32"/>
      <c r="G47" s="32"/>
      <c r="H47" s="32"/>
      <c r="I47" s="32"/>
      <c r="J47" s="32"/>
      <c r="K47" s="32"/>
      <c r="L47" s="32"/>
      <c r="M47" s="32"/>
      <c r="N47" s="32"/>
      <c r="O47" s="32"/>
    </row>
    <row r="48" spans="1:15" s="18" customFormat="1" ht="20.399999999999999">
      <c r="A48" s="32"/>
      <c r="B48" s="32"/>
      <c r="C48" s="33"/>
      <c r="D48" s="33"/>
      <c r="E48" s="32"/>
      <c r="F48" s="32"/>
      <c r="G48" s="32"/>
      <c r="H48" s="32"/>
      <c r="I48" s="32"/>
      <c r="J48" s="32"/>
      <c r="K48" s="32"/>
      <c r="L48" s="32"/>
      <c r="M48" s="32"/>
      <c r="N48" s="32"/>
      <c r="O48" s="32"/>
    </row>
    <row r="49" spans="1:15" s="18" customFormat="1" ht="20.399999999999999">
      <c r="A49" s="32"/>
      <c r="B49" s="32"/>
      <c r="C49" s="33"/>
      <c r="D49" s="33"/>
      <c r="E49" s="32"/>
      <c r="F49" s="32"/>
      <c r="G49" s="32"/>
      <c r="H49" s="32"/>
      <c r="I49" s="32"/>
      <c r="J49" s="32"/>
      <c r="K49" s="32"/>
      <c r="L49" s="32"/>
      <c r="M49" s="32"/>
      <c r="N49" s="32"/>
      <c r="O49" s="32"/>
    </row>
    <row r="50" spans="1:15" s="18" customFormat="1" ht="20.399999999999999">
      <c r="A50" s="32"/>
      <c r="B50" s="32"/>
      <c r="C50" s="33"/>
      <c r="D50" s="33"/>
      <c r="E50" s="32"/>
      <c r="F50" s="32"/>
      <c r="G50" s="32"/>
      <c r="H50" s="32"/>
      <c r="I50" s="32"/>
      <c r="J50" s="32"/>
      <c r="K50" s="32"/>
      <c r="L50" s="32"/>
      <c r="M50" s="32"/>
      <c r="N50" s="32"/>
      <c r="O50" s="32"/>
    </row>
    <row r="51" spans="1:15" s="18" customFormat="1" ht="20.399999999999999">
      <c r="A51" s="32"/>
      <c r="B51" s="32"/>
      <c r="C51" s="33"/>
      <c r="D51" s="33"/>
      <c r="E51" s="32"/>
      <c r="F51" s="32"/>
      <c r="G51" s="32"/>
      <c r="H51" s="32"/>
      <c r="I51" s="32"/>
      <c r="J51" s="32"/>
      <c r="K51" s="32"/>
      <c r="L51" s="32"/>
      <c r="M51" s="32"/>
      <c r="N51" s="32"/>
      <c r="O51" s="32"/>
    </row>
    <row r="52" spans="1:15" s="18" customFormat="1" ht="20.399999999999999">
      <c r="A52" s="32"/>
      <c r="C52" s="35"/>
      <c r="D52" s="35"/>
    </row>
    <row r="53" spans="1:15" s="18" customFormat="1" ht="20.399999999999999">
      <c r="A53" s="32"/>
      <c r="C53" s="35"/>
      <c r="D53" s="35"/>
    </row>
    <row r="54" spans="1:15" s="18" customFormat="1" ht="20.399999999999999">
      <c r="A54" s="32"/>
      <c r="C54" s="35"/>
      <c r="D54" s="35"/>
    </row>
    <row r="55" spans="1:15" s="18" customFormat="1" ht="20.399999999999999">
      <c r="A55" s="32"/>
      <c r="C55" s="35"/>
      <c r="D55" s="35"/>
    </row>
    <row r="56" spans="1:15" s="18" customFormat="1" ht="20.399999999999999">
      <c r="A56" s="32"/>
      <c r="C56" s="35"/>
      <c r="D56" s="35"/>
    </row>
    <row r="57" spans="1:15" s="18" customFormat="1" ht="20.399999999999999">
      <c r="A57" s="32"/>
      <c r="C57" s="35"/>
      <c r="D57" s="35"/>
    </row>
    <row r="58" spans="1:15" s="18" customFormat="1" ht="20.399999999999999">
      <c r="A58" s="32"/>
      <c r="C58" s="35"/>
      <c r="D58" s="35"/>
    </row>
    <row r="59" spans="1:15" s="18" customFormat="1" ht="20.399999999999999">
      <c r="A59" s="32"/>
      <c r="C59" s="35"/>
      <c r="D59" s="35"/>
    </row>
    <row r="60" spans="1:15" s="18" customFormat="1" ht="20.399999999999999">
      <c r="A60" s="32"/>
      <c r="C60" s="35"/>
      <c r="D60" s="35"/>
    </row>
    <row r="61" spans="1:15" s="18" customFormat="1" ht="20.399999999999999">
      <c r="A61" s="32"/>
      <c r="C61" s="35"/>
      <c r="D61" s="35"/>
    </row>
    <row r="62" spans="1:15" s="18" customFormat="1" ht="20.399999999999999">
      <c r="A62" s="32"/>
      <c r="C62" s="35"/>
      <c r="D62" s="35"/>
    </row>
    <row r="63" spans="1:15" s="18" customFormat="1" ht="20.399999999999999">
      <c r="A63" s="32"/>
      <c r="C63" s="35"/>
      <c r="D63" s="35"/>
    </row>
    <row r="64" spans="1:15" s="18" customFormat="1" ht="20.399999999999999">
      <c r="A64" s="32"/>
      <c r="C64" s="35"/>
      <c r="D64" s="35"/>
    </row>
    <row r="65" spans="1:4" s="18" customFormat="1" ht="20.399999999999999">
      <c r="A65" s="32"/>
      <c r="C65" s="35"/>
      <c r="D65" s="35"/>
    </row>
    <row r="66" spans="1:4" s="18" customFormat="1" ht="20.399999999999999">
      <c r="A66" s="32"/>
      <c r="C66" s="35"/>
      <c r="D66" s="35"/>
    </row>
    <row r="67" spans="1:4" s="18" customFormat="1" ht="20.399999999999999">
      <c r="A67" s="32"/>
      <c r="C67" s="35"/>
      <c r="D67" s="35"/>
    </row>
    <row r="68" spans="1:4" s="18" customFormat="1" ht="20.399999999999999">
      <c r="A68" s="32"/>
      <c r="C68" s="35"/>
      <c r="D68" s="35"/>
    </row>
    <row r="69" spans="1:4" s="18" customFormat="1" ht="20.399999999999999">
      <c r="A69" s="32"/>
      <c r="C69" s="35"/>
      <c r="D69" s="35"/>
    </row>
    <row r="70" spans="1:4" s="18" customFormat="1" ht="20.399999999999999">
      <c r="A70" s="32"/>
      <c r="C70" s="35"/>
      <c r="D70" s="35"/>
    </row>
    <row r="71" spans="1:4" s="18" customFormat="1" ht="20.399999999999999">
      <c r="A71" s="32"/>
      <c r="C71" s="35"/>
      <c r="D71" s="35"/>
    </row>
    <row r="72" spans="1:4" s="18" customFormat="1" ht="20.399999999999999">
      <c r="A72" s="32"/>
      <c r="C72" s="35"/>
      <c r="D72" s="35"/>
    </row>
    <row r="73" spans="1:4" s="18" customFormat="1" ht="20.399999999999999">
      <c r="A73" s="32"/>
      <c r="C73" s="35"/>
      <c r="D73" s="35"/>
    </row>
    <row r="74" spans="1:4" s="18" customFormat="1" ht="20.399999999999999">
      <c r="A74" s="32"/>
      <c r="C74" s="35"/>
      <c r="D74" s="35"/>
    </row>
    <row r="75" spans="1:4" s="18" customFormat="1" ht="20.399999999999999">
      <c r="A75" s="32"/>
      <c r="C75" s="35"/>
      <c r="D75" s="35"/>
    </row>
    <row r="76" spans="1:4" s="18" customFormat="1" ht="20.399999999999999">
      <c r="A76" s="32"/>
      <c r="C76" s="35"/>
      <c r="D76" s="35"/>
    </row>
    <row r="77" spans="1:4" s="18" customFormat="1" ht="20.399999999999999">
      <c r="A77" s="32"/>
      <c r="C77" s="35"/>
      <c r="D77" s="35"/>
    </row>
    <row r="78" spans="1:4" s="18" customFormat="1" ht="20.399999999999999">
      <c r="A78" s="32"/>
      <c r="C78" s="35"/>
      <c r="D78" s="35"/>
    </row>
    <row r="79" spans="1:4" s="18" customFormat="1" ht="20.399999999999999">
      <c r="A79" s="32"/>
      <c r="C79" s="35"/>
      <c r="D79" s="35"/>
    </row>
    <row r="80" spans="1:4" s="18" customFormat="1" ht="20.399999999999999">
      <c r="A80" s="32"/>
      <c r="C80" s="35"/>
      <c r="D80" s="35"/>
    </row>
    <row r="81" spans="1:4" s="18" customFormat="1" ht="20.399999999999999">
      <c r="A81" s="32"/>
      <c r="C81" s="35"/>
      <c r="D81" s="35"/>
    </row>
    <row r="82" spans="1:4" s="18" customFormat="1" ht="20.399999999999999">
      <c r="A82" s="32"/>
      <c r="C82" s="35"/>
      <c r="D82" s="35"/>
    </row>
    <row r="83" spans="1:4" s="18" customFormat="1" ht="20.399999999999999">
      <c r="A83" s="32"/>
      <c r="C83" s="35"/>
      <c r="D83" s="35"/>
    </row>
    <row r="84" spans="1:4" s="18" customFormat="1" ht="20.399999999999999">
      <c r="A84" s="32"/>
      <c r="C84" s="35"/>
      <c r="D84" s="35"/>
    </row>
    <row r="85" spans="1:4" s="18" customFormat="1" ht="20.399999999999999">
      <c r="A85" s="32"/>
      <c r="C85" s="35"/>
      <c r="D85" s="35"/>
    </row>
    <row r="86" spans="1:4" s="18" customFormat="1" ht="20.399999999999999">
      <c r="A86" s="32"/>
      <c r="C86" s="35"/>
      <c r="D86" s="35"/>
    </row>
    <row r="87" spans="1:4" s="18" customFormat="1" ht="20.399999999999999">
      <c r="A87" s="32"/>
      <c r="C87" s="35"/>
      <c r="D87" s="35"/>
    </row>
    <row r="88" spans="1:4" s="18" customFormat="1" ht="20.399999999999999">
      <c r="A88" s="32"/>
      <c r="C88" s="35"/>
      <c r="D88" s="35"/>
    </row>
    <row r="89" spans="1:4" s="18" customFormat="1" ht="20.399999999999999">
      <c r="A89" s="32"/>
      <c r="C89" s="35"/>
      <c r="D89" s="35"/>
    </row>
    <row r="90" spans="1:4" s="18" customFormat="1" ht="20.399999999999999">
      <c r="A90" s="32"/>
      <c r="C90" s="35"/>
      <c r="D90" s="35"/>
    </row>
    <row r="91" spans="1:4" s="18" customFormat="1" ht="20.399999999999999">
      <c r="A91" s="32"/>
      <c r="C91" s="35"/>
      <c r="D91" s="35"/>
    </row>
    <row r="92" spans="1:4" s="18" customFormat="1" ht="20.399999999999999">
      <c r="A92" s="32"/>
      <c r="C92" s="35"/>
      <c r="D92" s="35"/>
    </row>
    <row r="93" spans="1:4" s="18" customFormat="1" ht="20.399999999999999">
      <c r="A93" s="32"/>
      <c r="C93" s="35"/>
      <c r="D93" s="35"/>
    </row>
    <row r="94" spans="1:4" s="18" customFormat="1" ht="20.399999999999999">
      <c r="A94" s="32"/>
      <c r="C94" s="35"/>
      <c r="D94" s="35"/>
    </row>
    <row r="95" spans="1:4" s="18" customFormat="1" ht="20.399999999999999">
      <c r="A95" s="32"/>
      <c r="C95" s="35"/>
      <c r="D95" s="35"/>
    </row>
    <row r="96" spans="1:4" s="18" customFormat="1" ht="20.399999999999999">
      <c r="A96" s="32"/>
      <c r="C96" s="35"/>
      <c r="D96" s="35"/>
    </row>
    <row r="97" spans="1:4" s="18" customFormat="1" ht="20.399999999999999">
      <c r="A97" s="32"/>
      <c r="C97" s="35"/>
      <c r="D97" s="35"/>
    </row>
    <row r="98" spans="1:4" s="18" customFormat="1" ht="20.399999999999999">
      <c r="A98" s="32"/>
      <c r="C98" s="35"/>
      <c r="D98" s="35"/>
    </row>
    <row r="99" spans="1:4" s="18" customFormat="1" ht="20.399999999999999">
      <c r="A99" s="32"/>
      <c r="C99" s="35"/>
      <c r="D99" s="35"/>
    </row>
    <row r="100" spans="1:4" s="18" customFormat="1" ht="20.399999999999999">
      <c r="A100" s="32"/>
      <c r="C100" s="35"/>
      <c r="D100" s="35"/>
    </row>
    <row r="101" spans="1:4" s="18" customFormat="1" ht="20.399999999999999">
      <c r="A101" s="32"/>
      <c r="C101" s="35"/>
      <c r="D101" s="35"/>
    </row>
    <row r="102" spans="1:4" s="18" customFormat="1" ht="20.399999999999999">
      <c r="A102" s="32"/>
      <c r="C102" s="35"/>
      <c r="D102" s="35"/>
    </row>
    <row r="103" spans="1:4" s="18" customFormat="1" ht="20.399999999999999">
      <c r="A103" s="32"/>
      <c r="C103" s="35"/>
      <c r="D103" s="35"/>
    </row>
    <row r="104" spans="1:4" s="18" customFormat="1" ht="20.399999999999999">
      <c r="A104" s="32"/>
      <c r="C104" s="35"/>
      <c r="D104" s="35"/>
    </row>
    <row r="105" spans="1:4" s="18" customFormat="1" ht="20.399999999999999">
      <c r="A105" s="32"/>
      <c r="C105" s="35"/>
      <c r="D105" s="35"/>
    </row>
    <row r="106" spans="1:4" s="18" customFormat="1" ht="20.399999999999999">
      <c r="A106" s="32"/>
      <c r="C106" s="35"/>
      <c r="D106" s="35"/>
    </row>
    <row r="107" spans="1:4" s="18" customFormat="1" ht="20.399999999999999">
      <c r="A107" s="32"/>
      <c r="C107" s="35"/>
      <c r="D107" s="35"/>
    </row>
    <row r="108" spans="1:4" s="18" customFormat="1" ht="20.399999999999999">
      <c r="A108" s="32"/>
      <c r="C108" s="35"/>
      <c r="D108" s="35"/>
    </row>
    <row r="109" spans="1:4" s="18" customFormat="1" ht="20.399999999999999">
      <c r="A109" s="32"/>
      <c r="C109" s="35"/>
      <c r="D109" s="35"/>
    </row>
    <row r="110" spans="1:4" s="18" customFormat="1" ht="20.399999999999999">
      <c r="A110" s="32"/>
      <c r="C110" s="35"/>
      <c r="D110" s="35"/>
    </row>
    <row r="111" spans="1:4" s="18" customFormat="1" ht="20.399999999999999">
      <c r="A111" s="32"/>
      <c r="C111" s="35"/>
      <c r="D111" s="35"/>
    </row>
    <row r="112" spans="1:4" s="18" customFormat="1" ht="20.399999999999999">
      <c r="A112" s="32"/>
      <c r="C112" s="35"/>
      <c r="D112" s="35"/>
    </row>
    <row r="113" spans="1:4" s="18" customFormat="1" ht="20.399999999999999">
      <c r="A113" s="32"/>
      <c r="C113" s="35"/>
      <c r="D113" s="35"/>
    </row>
    <row r="114" spans="1:4" s="18" customFormat="1" ht="20.399999999999999">
      <c r="A114" s="32"/>
      <c r="C114" s="35"/>
      <c r="D114" s="35"/>
    </row>
    <row r="115" spans="1:4" s="18" customFormat="1" ht="20.399999999999999">
      <c r="A115" s="32"/>
      <c r="C115" s="35"/>
      <c r="D115" s="35"/>
    </row>
    <row r="116" spans="1:4" s="18" customFormat="1" ht="20.399999999999999">
      <c r="A116" s="32"/>
      <c r="C116" s="35"/>
      <c r="D116" s="35"/>
    </row>
    <row r="117" spans="1:4" s="18" customFormat="1" ht="20.399999999999999">
      <c r="A117" s="32"/>
      <c r="C117" s="35"/>
      <c r="D117" s="35"/>
    </row>
    <row r="118" spans="1:4" s="18" customFormat="1" ht="20.399999999999999">
      <c r="A118" s="32"/>
      <c r="C118" s="35"/>
      <c r="D118" s="35"/>
    </row>
    <row r="119" spans="1:4" s="18" customFormat="1" ht="20.399999999999999">
      <c r="A119" s="32"/>
      <c r="C119" s="35"/>
      <c r="D119" s="35"/>
    </row>
    <row r="120" spans="1:4" s="18" customFormat="1" ht="20.399999999999999">
      <c r="A120" s="32"/>
      <c r="C120" s="35"/>
      <c r="D120" s="35"/>
    </row>
    <row r="121" spans="1:4" s="18" customFormat="1" ht="20.399999999999999">
      <c r="A121" s="32"/>
      <c r="C121" s="35"/>
      <c r="D121" s="35"/>
    </row>
    <row r="122" spans="1:4" s="18" customFormat="1" ht="20.399999999999999">
      <c r="A122" s="32"/>
      <c r="C122" s="35"/>
      <c r="D122" s="35"/>
    </row>
    <row r="123" spans="1:4" s="18" customFormat="1" ht="20.399999999999999">
      <c r="A123" s="32"/>
      <c r="C123" s="35"/>
      <c r="D123" s="35"/>
    </row>
    <row r="124" spans="1:4" s="18" customFormat="1" ht="20.399999999999999">
      <c r="A124" s="32"/>
      <c r="C124" s="35"/>
      <c r="D124" s="35"/>
    </row>
    <row r="125" spans="1:4" s="18" customFormat="1" ht="20.399999999999999">
      <c r="A125" s="32"/>
      <c r="C125" s="35"/>
      <c r="D125" s="35"/>
    </row>
    <row r="126" spans="1:4" s="18" customFormat="1" ht="20.399999999999999">
      <c r="A126" s="32"/>
      <c r="C126" s="35"/>
      <c r="D126" s="35"/>
    </row>
    <row r="127" spans="1:4" s="18" customFormat="1" ht="20.399999999999999">
      <c r="A127" s="32"/>
      <c r="C127" s="35"/>
      <c r="D127" s="35"/>
    </row>
    <row r="128" spans="1:4" s="18" customFormat="1" ht="20.399999999999999">
      <c r="A128" s="32"/>
      <c r="C128" s="35"/>
      <c r="D128" s="35"/>
    </row>
    <row r="129" spans="1:4" s="18" customFormat="1" ht="20.399999999999999">
      <c r="A129" s="32"/>
      <c r="C129" s="35"/>
      <c r="D129" s="35"/>
    </row>
    <row r="130" spans="1:4" s="18" customFormat="1" ht="20.399999999999999">
      <c r="A130" s="32"/>
      <c r="C130" s="35"/>
      <c r="D130" s="35"/>
    </row>
    <row r="131" spans="1:4" s="18" customFormat="1" ht="20.399999999999999">
      <c r="A131" s="32"/>
      <c r="C131" s="35"/>
      <c r="D131" s="35"/>
    </row>
    <row r="132" spans="1:4" s="18" customFormat="1" ht="20.399999999999999">
      <c r="A132" s="32"/>
      <c r="C132" s="35"/>
      <c r="D132" s="35"/>
    </row>
    <row r="133" spans="1:4" s="18" customFormat="1" ht="20.399999999999999">
      <c r="A133" s="32"/>
      <c r="C133" s="35"/>
      <c r="D133" s="35"/>
    </row>
    <row r="134" spans="1:4" s="18" customFormat="1" ht="20.399999999999999">
      <c r="A134" s="32"/>
      <c r="C134" s="35"/>
      <c r="D134" s="35"/>
    </row>
    <row r="135" spans="1:4" s="18" customFormat="1" ht="20.399999999999999">
      <c r="A135" s="32"/>
      <c r="C135" s="35"/>
      <c r="D135" s="35"/>
    </row>
    <row r="136" spans="1:4" s="18" customFormat="1" ht="20.399999999999999">
      <c r="A136" s="32"/>
      <c r="C136" s="35"/>
      <c r="D136" s="35"/>
    </row>
    <row r="137" spans="1:4" s="18" customFormat="1" ht="20.399999999999999">
      <c r="A137" s="32"/>
      <c r="C137" s="35"/>
      <c r="D137" s="35"/>
    </row>
    <row r="138" spans="1:4" s="18" customFormat="1" ht="20.399999999999999">
      <c r="A138" s="32"/>
      <c r="C138" s="35"/>
      <c r="D138" s="35"/>
    </row>
    <row r="139" spans="1:4" s="18" customFormat="1" ht="20.399999999999999">
      <c r="A139" s="32"/>
      <c r="C139" s="35"/>
      <c r="D139" s="35"/>
    </row>
    <row r="140" spans="1:4" s="18" customFormat="1" ht="20.399999999999999">
      <c r="A140" s="32"/>
      <c r="C140" s="35"/>
      <c r="D140" s="35"/>
    </row>
    <row r="141" spans="1:4" s="18" customFormat="1" ht="20.399999999999999">
      <c r="A141" s="32"/>
      <c r="C141" s="35"/>
      <c r="D141" s="35"/>
    </row>
    <row r="142" spans="1:4" s="18" customFormat="1" ht="20.399999999999999">
      <c r="A142" s="32"/>
      <c r="C142" s="35"/>
      <c r="D142" s="35"/>
    </row>
    <row r="143" spans="1:4" s="18" customFormat="1" ht="20.399999999999999">
      <c r="A143" s="32"/>
      <c r="C143" s="35"/>
      <c r="D143" s="35"/>
    </row>
    <row r="144" spans="1:4" s="18" customFormat="1" ht="20.399999999999999">
      <c r="A144" s="32"/>
      <c r="C144" s="35"/>
      <c r="D144" s="35"/>
    </row>
    <row r="145" spans="1:4" s="18" customFormat="1" ht="20.399999999999999">
      <c r="A145" s="32"/>
      <c r="C145" s="35"/>
      <c r="D145" s="35"/>
    </row>
    <row r="146" spans="1:4" s="18" customFormat="1" ht="20.399999999999999">
      <c r="A146" s="32"/>
      <c r="C146" s="35"/>
      <c r="D146" s="35"/>
    </row>
    <row r="147" spans="1:4" s="18" customFormat="1" ht="20.399999999999999">
      <c r="A147" s="32"/>
      <c r="C147" s="35"/>
      <c r="D147" s="35"/>
    </row>
    <row r="148" spans="1:4" s="18" customFormat="1" ht="20.399999999999999">
      <c r="A148" s="32"/>
      <c r="C148" s="35"/>
      <c r="D148" s="35"/>
    </row>
    <row r="149" spans="1:4" s="18" customFormat="1" ht="20.399999999999999">
      <c r="A149" s="32"/>
      <c r="C149" s="35"/>
      <c r="D149" s="35"/>
    </row>
    <row r="150" spans="1:4" s="18" customFormat="1" ht="20.399999999999999">
      <c r="A150" s="32"/>
      <c r="C150" s="35"/>
      <c r="D150" s="35"/>
    </row>
    <row r="151" spans="1:4" s="18" customFormat="1" ht="20.399999999999999">
      <c r="A151" s="32"/>
      <c r="C151" s="35"/>
      <c r="D151" s="35"/>
    </row>
    <row r="152" spans="1:4" s="18" customFormat="1" ht="20.399999999999999">
      <c r="A152" s="32"/>
      <c r="C152" s="35"/>
      <c r="D152" s="35"/>
    </row>
    <row r="153" spans="1:4" s="18" customFormat="1" ht="20.399999999999999">
      <c r="A153" s="32"/>
      <c r="C153" s="35"/>
      <c r="D153" s="35"/>
    </row>
    <row r="154" spans="1:4" s="18" customFormat="1" ht="20.399999999999999">
      <c r="A154" s="32"/>
      <c r="C154" s="35"/>
      <c r="D154" s="35"/>
    </row>
    <row r="155" spans="1:4" s="18" customFormat="1" ht="20.399999999999999">
      <c r="A155" s="32"/>
      <c r="C155" s="35"/>
      <c r="D155" s="35"/>
    </row>
    <row r="156" spans="1:4" s="18" customFormat="1" ht="20.399999999999999">
      <c r="A156" s="32"/>
      <c r="C156" s="35"/>
      <c r="D156" s="35"/>
    </row>
    <row r="157" spans="1:4" s="18" customFormat="1" ht="20.399999999999999">
      <c r="A157" s="32"/>
      <c r="C157" s="35"/>
      <c r="D157" s="35"/>
    </row>
    <row r="158" spans="1:4" s="18" customFormat="1" ht="20.399999999999999">
      <c r="A158" s="32"/>
      <c r="C158" s="35"/>
      <c r="D158" s="35"/>
    </row>
    <row r="159" spans="1:4" s="18" customFormat="1" ht="20.399999999999999">
      <c r="A159" s="32"/>
      <c r="C159" s="35"/>
      <c r="D159" s="35"/>
    </row>
    <row r="160" spans="1:4" s="18" customFormat="1" ht="20.399999999999999">
      <c r="A160" s="32"/>
      <c r="C160" s="35"/>
      <c r="D160" s="35"/>
    </row>
    <row r="161" spans="1:4" s="18" customFormat="1" ht="20.399999999999999">
      <c r="A161" s="32"/>
      <c r="C161" s="35"/>
      <c r="D161" s="35"/>
    </row>
    <row r="162" spans="1:4" s="18" customFormat="1" ht="20.399999999999999">
      <c r="A162" s="32"/>
      <c r="C162" s="35"/>
      <c r="D162" s="35"/>
    </row>
    <row r="163" spans="1:4" s="18" customFormat="1" ht="20.399999999999999">
      <c r="A163" s="32"/>
      <c r="C163" s="35"/>
      <c r="D163" s="35"/>
    </row>
    <row r="164" spans="1:4" s="18" customFormat="1" ht="20.399999999999999">
      <c r="A164" s="32"/>
      <c r="C164" s="35"/>
      <c r="D164" s="35"/>
    </row>
    <row r="165" spans="1:4" s="18" customFormat="1" ht="20.399999999999999">
      <c r="A165" s="32"/>
      <c r="C165" s="35"/>
      <c r="D165" s="35"/>
    </row>
    <row r="166" spans="1:4" s="18" customFormat="1" ht="20.399999999999999">
      <c r="A166" s="32"/>
      <c r="C166" s="35"/>
      <c r="D166" s="35"/>
    </row>
    <row r="167" spans="1:4" s="18" customFormat="1" ht="20.399999999999999">
      <c r="A167" s="32"/>
      <c r="C167" s="35"/>
      <c r="D167" s="35"/>
    </row>
    <row r="168" spans="1:4" s="18" customFormat="1" ht="20.399999999999999">
      <c r="A168" s="32"/>
      <c r="C168" s="35"/>
      <c r="D168" s="35"/>
    </row>
    <row r="169" spans="1:4" s="18" customFormat="1" ht="20.399999999999999">
      <c r="A169" s="32"/>
      <c r="C169" s="35"/>
      <c r="D169" s="35"/>
    </row>
    <row r="170" spans="1:4" s="18" customFormat="1" ht="20.399999999999999">
      <c r="A170" s="32"/>
      <c r="C170" s="35"/>
      <c r="D170" s="35"/>
    </row>
    <row r="171" spans="1:4" s="18" customFormat="1" ht="20.399999999999999">
      <c r="A171" s="32"/>
      <c r="C171" s="35"/>
      <c r="D171" s="35"/>
    </row>
    <row r="172" spans="1:4" s="18" customFormat="1" ht="20.399999999999999">
      <c r="A172" s="32"/>
      <c r="C172" s="35"/>
      <c r="D172" s="35"/>
    </row>
    <row r="173" spans="1:4" s="18" customFormat="1" ht="20.399999999999999">
      <c r="A173" s="32"/>
      <c r="C173" s="35"/>
      <c r="D173" s="35"/>
    </row>
    <row r="174" spans="1:4" s="18" customFormat="1" ht="20.399999999999999">
      <c r="A174" s="32"/>
      <c r="C174" s="35"/>
      <c r="D174" s="35"/>
    </row>
    <row r="175" spans="1:4" s="18" customFormat="1" ht="20.399999999999999">
      <c r="A175" s="32"/>
      <c r="C175" s="35"/>
      <c r="D175" s="35"/>
    </row>
    <row r="176" spans="1:4" s="18" customFormat="1" ht="20.399999999999999">
      <c r="A176" s="32"/>
      <c r="C176" s="35"/>
      <c r="D176" s="35"/>
    </row>
    <row r="177" spans="1:4" s="18" customFormat="1" ht="20.399999999999999">
      <c r="A177" s="32"/>
      <c r="C177" s="35"/>
      <c r="D177" s="35"/>
    </row>
    <row r="178" spans="1:4" s="18" customFormat="1" ht="20.399999999999999">
      <c r="A178" s="32"/>
      <c r="C178" s="35"/>
      <c r="D178" s="35"/>
    </row>
    <row r="179" spans="1:4" s="18" customFormat="1" ht="20.399999999999999">
      <c r="A179" s="32"/>
      <c r="C179" s="35"/>
      <c r="D179" s="35"/>
    </row>
    <row r="180" spans="1:4" s="18" customFormat="1" ht="20.399999999999999">
      <c r="A180" s="32"/>
      <c r="C180" s="35"/>
      <c r="D180" s="35"/>
    </row>
    <row r="181" spans="1:4" s="18" customFormat="1" ht="20.399999999999999">
      <c r="A181" s="32"/>
      <c r="C181" s="35"/>
      <c r="D181" s="35"/>
    </row>
    <row r="182" spans="1:4" s="18" customFormat="1" ht="20.399999999999999">
      <c r="A182" s="32"/>
      <c r="C182" s="35"/>
      <c r="D182" s="35"/>
    </row>
    <row r="183" spans="1:4" s="18" customFormat="1" ht="20.399999999999999">
      <c r="A183" s="32"/>
      <c r="C183" s="35"/>
      <c r="D183" s="35"/>
    </row>
    <row r="184" spans="1:4" s="18" customFormat="1" ht="20.399999999999999">
      <c r="A184" s="32"/>
      <c r="C184" s="35"/>
      <c r="D184" s="35"/>
    </row>
    <row r="185" spans="1:4" s="18" customFormat="1" ht="20.399999999999999">
      <c r="A185" s="32"/>
      <c r="C185" s="35"/>
      <c r="D185" s="35"/>
    </row>
    <row r="186" spans="1:4" s="18" customFormat="1" ht="20.399999999999999">
      <c r="A186" s="32"/>
      <c r="C186" s="35"/>
      <c r="D186" s="35"/>
    </row>
    <row r="187" spans="1:4" s="18" customFormat="1" ht="20.399999999999999">
      <c r="A187" s="32"/>
      <c r="C187" s="35"/>
      <c r="D187" s="35"/>
    </row>
    <row r="188" spans="1:4" s="18" customFormat="1" ht="20.399999999999999">
      <c r="A188" s="32"/>
      <c r="C188" s="35"/>
      <c r="D188" s="35"/>
    </row>
    <row r="189" spans="1:4" s="18" customFormat="1" ht="20.399999999999999">
      <c r="A189" s="32"/>
      <c r="C189" s="35"/>
      <c r="D189" s="35"/>
    </row>
    <row r="190" spans="1:4" s="18" customFormat="1" ht="20.399999999999999">
      <c r="A190" s="32"/>
      <c r="C190" s="35"/>
      <c r="D190" s="35"/>
    </row>
    <row r="191" spans="1:4" s="18" customFormat="1" ht="20.399999999999999">
      <c r="A191" s="32"/>
      <c r="C191" s="35"/>
      <c r="D191" s="35"/>
    </row>
    <row r="192" spans="1:4" s="18" customFormat="1" ht="20.399999999999999">
      <c r="A192" s="32"/>
      <c r="C192" s="35"/>
      <c r="D192" s="35"/>
    </row>
    <row r="193" spans="1:4" s="18" customFormat="1" ht="20.399999999999999">
      <c r="A193" s="32"/>
      <c r="C193" s="35"/>
      <c r="D193" s="35"/>
    </row>
    <row r="194" spans="1:4" s="18" customFormat="1" ht="20.399999999999999">
      <c r="A194" s="32"/>
      <c r="C194" s="35"/>
      <c r="D194" s="35"/>
    </row>
    <row r="195" spans="1:4" s="18" customFormat="1" ht="20.399999999999999">
      <c r="A195" s="32"/>
      <c r="C195" s="35"/>
      <c r="D195" s="35"/>
    </row>
    <row r="196" spans="1:4" s="18" customFormat="1" ht="20.399999999999999">
      <c r="A196" s="32"/>
      <c r="C196" s="35"/>
      <c r="D196" s="35"/>
    </row>
    <row r="197" spans="1:4" s="18" customFormat="1" ht="20.399999999999999">
      <c r="A197" s="32"/>
      <c r="C197" s="35"/>
      <c r="D197" s="35"/>
    </row>
    <row r="198" spans="1:4" s="18" customFormat="1" ht="20.399999999999999">
      <c r="A198" s="32"/>
      <c r="C198" s="35"/>
      <c r="D198" s="35"/>
    </row>
    <row r="199" spans="1:4" s="18" customFormat="1" ht="20.399999999999999">
      <c r="A199" s="32"/>
      <c r="C199" s="35"/>
      <c r="D199" s="35"/>
    </row>
    <row r="200" spans="1:4" s="18" customFormat="1" ht="20.399999999999999">
      <c r="A200" s="32"/>
      <c r="C200" s="35"/>
      <c r="D200" s="35"/>
    </row>
    <row r="201" spans="1:4" s="18" customFormat="1" ht="20.399999999999999">
      <c r="A201" s="32"/>
      <c r="C201" s="35"/>
      <c r="D201" s="35"/>
    </row>
    <row r="202" spans="1:4" s="18" customFormat="1" ht="20.399999999999999">
      <c r="A202" s="32"/>
      <c r="C202" s="35"/>
      <c r="D202" s="35"/>
    </row>
    <row r="203" spans="1:4" s="18" customFormat="1" ht="20.399999999999999">
      <c r="A203" s="32"/>
      <c r="C203" s="35"/>
      <c r="D203" s="35"/>
    </row>
    <row r="204" spans="1:4" s="18" customFormat="1" ht="20.399999999999999">
      <c r="A204" s="32"/>
      <c r="C204" s="35"/>
      <c r="D204" s="35"/>
    </row>
    <row r="205" spans="1:4" s="18" customFormat="1" ht="20.399999999999999">
      <c r="A205" s="32"/>
      <c r="C205" s="35"/>
      <c r="D205" s="35"/>
    </row>
    <row r="206" spans="1:4" s="18" customFormat="1" ht="20.399999999999999">
      <c r="A206" s="32"/>
      <c r="C206" s="35"/>
      <c r="D206" s="35"/>
    </row>
    <row r="207" spans="1:4" s="18" customFormat="1" ht="20.399999999999999">
      <c r="A207" s="32"/>
      <c r="C207" s="35"/>
      <c r="D207" s="35"/>
    </row>
    <row r="208" spans="1:4" s="18" customFormat="1">
      <c r="A208" s="32"/>
    </row>
    <row r="209" spans="1:8" s="18" customFormat="1" ht="20.399999999999999">
      <c r="A209" s="32"/>
      <c r="B209" s="36" t="s">
        <v>342</v>
      </c>
      <c r="C209" s="36" t="s">
        <v>343</v>
      </c>
      <c r="D209" s="18" t="s">
        <v>342</v>
      </c>
      <c r="E209" s="18" t="s">
        <v>343</v>
      </c>
    </row>
    <row r="210" spans="1:8" s="18" customFormat="1" ht="42">
      <c r="A210" s="32"/>
      <c r="B210" s="37" t="s">
        <v>344</v>
      </c>
      <c r="C210" s="37" t="s">
        <v>315</v>
      </c>
      <c r="D210" s="18" t="s">
        <v>344</v>
      </c>
      <c r="F210" s="18" t="str">
        <f>IF(NOT(ISBLANK(D210)),D210,IF(NOT(ISBLANK(E210)),"     "&amp;E210,FALSE))</f>
        <v>Afectación Económica o presupuestal</v>
      </c>
      <c r="G210" s="18" t="s">
        <v>344</v>
      </c>
      <c r="H210" s="18" t="str">
        <f>IF(NOT(ISERROR(MATCH(G210,_xlfn.ANCHORARRAY(B221),0))),F223&amp;"Por favor no seleccionar los criterios de impacto",G210)</f>
        <v>❌Por favor no seleccionar los criterios de impacto</v>
      </c>
    </row>
    <row r="211" spans="1:8" s="18" customFormat="1" ht="42">
      <c r="A211" s="32"/>
      <c r="B211" s="37" t="s">
        <v>344</v>
      </c>
      <c r="C211" s="37" t="s">
        <v>319</v>
      </c>
      <c r="E211" s="18" t="s">
        <v>315</v>
      </c>
      <c r="F211" s="18" t="str">
        <f t="shared" ref="F211:F221" si="0">IF(NOT(ISBLANK(D211)),D211,IF(NOT(ISBLANK(E211)),"     "&amp;E211,FALSE))</f>
        <v>Afectación menor a 200 SMLMV</v>
      </c>
    </row>
    <row r="212" spans="1:8" s="18" customFormat="1" ht="42">
      <c r="A212" s="32"/>
      <c r="B212" s="37" t="s">
        <v>344</v>
      </c>
      <c r="C212" s="37" t="s">
        <v>322</v>
      </c>
      <c r="E212" s="18" t="s">
        <v>319</v>
      </c>
      <c r="F212" s="18" t="str">
        <f t="shared" si="0"/>
        <v>Entre 200 y 1000 SMLMV</v>
      </c>
    </row>
    <row r="213" spans="1:8" s="18" customFormat="1" ht="42">
      <c r="A213" s="32"/>
      <c r="B213" s="37" t="s">
        <v>344</v>
      </c>
      <c r="C213" s="37" t="s">
        <v>326</v>
      </c>
      <c r="E213" s="18" t="s">
        <v>322</v>
      </c>
      <c r="F213" s="18" t="str">
        <f t="shared" si="0"/>
        <v>Entre 1000 y 5000 SMLMV</v>
      </c>
    </row>
    <row r="214" spans="1:8" s="18" customFormat="1" ht="42">
      <c r="A214" s="32"/>
      <c r="B214" s="37" t="s">
        <v>344</v>
      </c>
      <c r="C214" s="37" t="s">
        <v>330</v>
      </c>
      <c r="E214" s="18" t="s">
        <v>326</v>
      </c>
      <c r="F214" s="18" t="str">
        <f t="shared" si="0"/>
        <v>Entre 5000 y 10000 SMLMV</v>
      </c>
    </row>
    <row r="215" spans="1:8" s="18" customFormat="1" ht="21">
      <c r="A215" s="32"/>
      <c r="B215" s="37" t="s">
        <v>312</v>
      </c>
      <c r="C215" s="37" t="s">
        <v>316</v>
      </c>
      <c r="E215" s="18" t="s">
        <v>330</v>
      </c>
      <c r="F215" s="18" t="str">
        <f t="shared" si="0"/>
        <v>Mayor a 10000 SMLMV</v>
      </c>
    </row>
    <row r="216" spans="1:8" s="18" customFormat="1" ht="63">
      <c r="A216" s="32"/>
      <c r="B216" s="37" t="s">
        <v>312</v>
      </c>
      <c r="C216" s="37" t="s">
        <v>320</v>
      </c>
      <c r="D216" s="18" t="s">
        <v>312</v>
      </c>
      <c r="F216" s="18" t="str">
        <f t="shared" si="0"/>
        <v>Pérdida Reputacional</v>
      </c>
    </row>
    <row r="217" spans="1:8" s="18" customFormat="1" ht="42">
      <c r="A217" s="32"/>
      <c r="B217" s="37" t="s">
        <v>312</v>
      </c>
      <c r="C217" s="37" t="s">
        <v>323</v>
      </c>
      <c r="E217" s="18" t="s">
        <v>316</v>
      </c>
      <c r="F217" s="18" t="str">
        <f t="shared" si="0"/>
        <v>El riesgo afecta la imagen de alguna área de la organización</v>
      </c>
    </row>
    <row r="218" spans="1:8" s="18" customFormat="1" ht="63">
      <c r="A218" s="32"/>
      <c r="B218" s="37" t="s">
        <v>312</v>
      </c>
      <c r="C218" s="37" t="s">
        <v>327</v>
      </c>
      <c r="E218" s="18" t="s">
        <v>320</v>
      </c>
      <c r="F218" s="18" t="str">
        <f t="shared" si="0"/>
        <v>El riesgo afecta la imagen de la entidad internamente, de conocimiento general, nivel interno, de junta dircetiva y accionistas y/o de provedores</v>
      </c>
    </row>
    <row r="219" spans="1:8" s="18" customFormat="1" ht="42">
      <c r="A219" s="32"/>
      <c r="B219" s="37" t="s">
        <v>312</v>
      </c>
      <c r="C219" s="37" t="s">
        <v>331</v>
      </c>
      <c r="E219" s="18" t="s">
        <v>323</v>
      </c>
      <c r="F219" s="18" t="str">
        <f t="shared" si="0"/>
        <v>El riesgo afecta la imagen de la entidad con algunos usuarios de relevancia frente al logro de los objetivos</v>
      </c>
    </row>
    <row r="220" spans="1:8" s="18" customFormat="1">
      <c r="A220" s="32"/>
      <c r="E220" s="18" t="s">
        <v>327</v>
      </c>
      <c r="F220" s="18" t="str">
        <f t="shared" si="0"/>
        <v>El riesgo afecta la imagen de de la entidad con efecto publicitario sostenido a nivel de sector administrativo, nivel departamental o municipal</v>
      </c>
    </row>
    <row r="221" spans="1:8" s="18" customFormat="1">
      <c r="A221" s="32"/>
      <c r="B221" s="18" t="str" cm="1">
        <f t="array" ref="B221:B223">_xlfn.UNIQUE(Tabla1[[#All],[Criterios]])</f>
        <v>Criterios</v>
      </c>
      <c r="E221" s="18" t="s">
        <v>331</v>
      </c>
      <c r="F221" s="18" t="str">
        <f t="shared" si="0"/>
        <v>El riesgo afecta la imagen de la entidad a nivel nacional, con efecto publicitarios sostenible a nivel país</v>
      </c>
    </row>
    <row r="222" spans="1:8" s="18" customFormat="1">
      <c r="A222" s="32"/>
      <c r="B222" s="18" t="str">
        <v>Afectación Económica o presupuestal</v>
      </c>
    </row>
    <row r="223" spans="1:8" s="18" customFormat="1">
      <c r="B223" s="18" t="str">
        <v>Pérdida Reputacional</v>
      </c>
      <c r="F223" s="38" t="s">
        <v>345</v>
      </c>
    </row>
    <row r="224" spans="1:8" s="18" customFormat="1">
      <c r="F224" s="38" t="s">
        <v>346</v>
      </c>
    </row>
  </sheetData>
  <mergeCells count="1">
    <mergeCell ref="B1:D1"/>
  </mergeCells>
  <dataValidations count="1">
    <dataValidation type="list" allowBlank="1" showInputMessage="1" showErrorMessage="1" sqref="G210" xr:uid="{00000000-0002-0000-0800-000000000000}">
      <formula1>$F$210:$F$221</formula1>
    </dataValidation>
  </dataValidations>
  <pageMargins left="0.7" right="0.7" top="0.75" bottom="0.75" header="0.3" footer="0.3"/>
  <pageSetup orientation="portrait"/>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0" master="" otherUserPermission="visible"/>
  <rangeList sheetStid="21" master="" otherUserPermission="visible"/>
  <rangeList sheetStid="22" master="" otherUserPermission="visible"/>
  <rangeList sheetStid="23" master="" otherUserPermission="visible"/>
  <rangeList sheetStid="1" master="" otherUserPermission="visible"/>
  <rangeList sheetStid="18" master="" otherUserPermission="visible"/>
  <rangeList sheetStid="19" master="" otherUserPermission="visible"/>
  <rangeList sheetStid="12" master="" otherUserPermission="visible"/>
  <rangeList sheetStid="13" master="" otherUserPermission="visible"/>
  <rangeList sheetStid="15" master="" otherUserPermission="visible"/>
  <rangeList sheetStid="16" master="" otherUserPermission="visible"/>
  <rangeList sheetStid="1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Priorizacion de Causas</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2020-05-13T01:12:00Z</cp:lastPrinted>
  <dcterms:created xsi:type="dcterms:W3CDTF">2020-03-24T23:12:00Z</dcterms:created>
  <dcterms:modified xsi:type="dcterms:W3CDTF">2025-04-28T13:45:48Z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04AA43DDD16E4E6C9573BA5F17DFE5EF_13</vt:lpwstr>
  </property>
  <property fmtid="{D5CDD505-2E9C-101B-9397-08002B2CF9AE}" pid="3" name="KSOProductBuildVer">
    <vt:lpwstr>2058-12.2.0.19805</vt:lpwstr>
  </property>
</Properties>
</file>