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25. GEST AMBIENTAL\"/>
    </mc:Choice>
  </mc:AlternateContent>
  <xr:revisionPtr revIDLastSave="0" documentId="13_ncr:1_{CEE92EF4-265B-4FB2-AF60-6640E1EA8A65}"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 sheetId="27" r:id="rId2"/>
    <sheet name="PRIORIZACIÓN DE CAUSA" sheetId="28" r:id="rId3"/>
    <sheet name="DOFA" sheetId="29"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2"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9" l="1"/>
  <c r="R56" i="28"/>
  <c r="S56" i="28" s="1"/>
  <c r="R55" i="28"/>
  <c r="S55" i="28" s="1"/>
  <c r="R54" i="28"/>
  <c r="S54" i="28" s="1"/>
  <c r="R53" i="28"/>
  <c r="S53" i="28" s="1"/>
  <c r="R52" i="28"/>
  <c r="S52" i="28" s="1"/>
  <c r="R51" i="28"/>
  <c r="S51" i="28" s="1"/>
  <c r="R50" i="28"/>
  <c r="S50" i="28" s="1"/>
  <c r="R49" i="28"/>
  <c r="S49" i="28" s="1"/>
  <c r="R48" i="28"/>
  <c r="S48" i="28" s="1"/>
  <c r="R47" i="28"/>
  <c r="S47" i="28" s="1"/>
  <c r="R46" i="28"/>
  <c r="S46" i="28" s="1"/>
  <c r="R45" i="28"/>
  <c r="S45" i="28" s="1"/>
  <c r="R44" i="28"/>
  <c r="S44" i="28" s="1"/>
  <c r="R43" i="28"/>
  <c r="S43" i="28" s="1"/>
  <c r="R42" i="28"/>
  <c r="S42" i="28" s="1"/>
  <c r="R41" i="28"/>
  <c r="S41" i="28" s="1"/>
  <c r="R40" i="28"/>
  <c r="S40" i="28" s="1"/>
  <c r="R39" i="28"/>
  <c r="S39" i="28" s="1"/>
  <c r="R38" i="28"/>
  <c r="S38" i="28" s="1"/>
  <c r="R37" i="28"/>
  <c r="S37" i="28" s="1"/>
  <c r="R36" i="28"/>
  <c r="S36" i="28" s="1"/>
  <c r="R35" i="28"/>
  <c r="S35" i="28" s="1"/>
  <c r="R34" i="28"/>
  <c r="S34" i="28" s="1"/>
  <c r="R33" i="28"/>
  <c r="S33" i="28" s="1"/>
  <c r="R32" i="28"/>
  <c r="S32" i="28" s="1"/>
  <c r="R31" i="28"/>
  <c r="S31" i="28" s="1"/>
  <c r="R30" i="28"/>
  <c r="S30" i="28" s="1"/>
  <c r="R29" i="28"/>
  <c r="S29" i="28" s="1"/>
  <c r="R28" i="28"/>
  <c r="S28" i="28" s="1"/>
  <c r="R27" i="28"/>
  <c r="S27" i="28" s="1"/>
  <c r="R26" i="28"/>
  <c r="S26" i="28" s="1"/>
  <c r="R25" i="28"/>
  <c r="S25" i="28" s="1"/>
  <c r="R24" i="28"/>
  <c r="S24" i="28" s="1"/>
  <c r="R23" i="28"/>
  <c r="S23" i="28" s="1"/>
  <c r="R22" i="28"/>
  <c r="S22" i="28" s="1"/>
  <c r="R21" i="28"/>
  <c r="S21" i="28" s="1"/>
  <c r="R20" i="28"/>
  <c r="S20" i="28" s="1"/>
  <c r="R19" i="28"/>
  <c r="S19" i="28" s="1"/>
  <c r="R18" i="28"/>
  <c r="S18" i="28" s="1"/>
  <c r="R17" i="28"/>
  <c r="S17" i="28" s="1"/>
  <c r="R16" i="28"/>
  <c r="S16" i="28" s="1"/>
  <c r="R15" i="28"/>
  <c r="S15" i="28" s="1"/>
  <c r="R14" i="28"/>
  <c r="S14" i="28" s="1"/>
  <c r="R13" i="28"/>
  <c r="S13" i="28" s="1"/>
  <c r="R12" i="28"/>
  <c r="S12" i="28" s="1"/>
  <c r="R11" i="28"/>
  <c r="S11" i="28" s="1"/>
  <c r="S57" i="28" s="1"/>
  <c r="S58" i="28" s="1"/>
  <c r="K12" i="1"/>
  <c r="K10" i="1" l="1"/>
  <c r="W14" i="1" l="1"/>
  <c r="T14" i="1"/>
  <c r="W12" i="1"/>
  <c r="T12" i="1"/>
  <c r="AA14" i="1" l="1"/>
  <c r="AE14" i="1"/>
  <c r="AD14" i="1" s="1"/>
  <c r="AA12" i="1"/>
  <c r="AE12" i="1"/>
  <c r="AD12" i="1" s="1"/>
  <c r="AC14" i="1" l="1"/>
  <c r="AB14" i="1"/>
  <c r="AF14" i="1" s="1"/>
  <c r="AC12" i="1"/>
  <c r="AB12" i="1"/>
  <c r="AF12" i="1" s="1"/>
  <c r="L12" i="1" l="1"/>
  <c r="K14" i="1"/>
  <c r="L14" i="1" s="1"/>
  <c r="N15" i="1"/>
  <c r="N13" i="1"/>
  <c r="F217" i="13" l="1"/>
  <c r="W10" i="1" l="1"/>
  <c r="T10" i="1"/>
  <c r="L10" i="1"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14" i="1" l="1"/>
  <c r="N12" i="1"/>
  <c r="N10" i="1"/>
  <c r="AH12" i="18" l="1"/>
  <c r="AH44" i="18"/>
  <c r="P44" i="18"/>
  <c r="J44" i="18"/>
  <c r="P36" i="18"/>
  <c r="J36" i="18"/>
  <c r="AB44" i="18"/>
  <c r="AB36" i="18"/>
  <c r="V44" i="18"/>
  <c r="AB20" i="18"/>
  <c r="J20" i="18"/>
  <c r="AH20" i="18"/>
  <c r="P20" i="18"/>
  <c r="V12" i="18"/>
  <c r="AH36" i="18"/>
  <c r="AB28" i="18"/>
  <c r="AH28" i="18"/>
  <c r="P28" i="18"/>
  <c r="P12" i="18"/>
  <c r="J28" i="18"/>
  <c r="AB12" i="18"/>
  <c r="V28" i="18"/>
  <c r="J12" i="18"/>
  <c r="V20" i="18"/>
  <c r="V36" i="18"/>
  <c r="T38" i="18"/>
  <c r="AF38" i="18"/>
  <c r="AL38" i="18"/>
  <c r="N30" i="18"/>
  <c r="Z30" i="18"/>
  <c r="AF22" i="18"/>
  <c r="T22" i="18"/>
  <c r="AL6" i="18"/>
  <c r="N22" i="18"/>
  <c r="Z14" i="18"/>
  <c r="Z38" i="18"/>
  <c r="N38" i="18"/>
  <c r="AF6" i="18"/>
  <c r="AL14" i="18"/>
  <c r="AF14" i="18"/>
  <c r="T14" i="18"/>
  <c r="Z22" i="18"/>
  <c r="T6" i="18"/>
  <c r="Z6" i="18"/>
  <c r="AL22" i="18"/>
  <c r="AL30" i="18"/>
  <c r="T30" i="18"/>
  <c r="AF30" i="18"/>
  <c r="N6" i="18"/>
  <c r="N14" i="18"/>
  <c r="V24" i="18"/>
  <c r="J32" i="18"/>
  <c r="J16" i="18"/>
  <c r="AB32" i="18"/>
  <c r="AH24" i="18"/>
  <c r="J24" i="18"/>
  <c r="J40" i="18"/>
  <c r="V40" i="18"/>
  <c r="AH40" i="18"/>
  <c r="AH8" i="18"/>
  <c r="AH16" i="18"/>
  <c r="P40" i="18"/>
  <c r="AB8" i="18"/>
  <c r="V8" i="18"/>
  <c r="V16" i="18"/>
  <c r="P32" i="18"/>
  <c r="AH32" i="18"/>
  <c r="J8" i="18"/>
  <c r="V32" i="18"/>
  <c r="P8" i="18"/>
  <c r="P24" i="18"/>
  <c r="P16" i="18"/>
  <c r="AB24" i="18"/>
  <c r="AB40" i="18"/>
  <c r="AB16" i="18"/>
  <c r="X30" i="18"/>
  <c r="AD38" i="18"/>
  <c r="AD30" i="18"/>
  <c r="AJ22" i="18"/>
  <c r="AJ38" i="18"/>
  <c r="R30" i="18"/>
  <c r="L22" i="18"/>
  <c r="AD14" i="18"/>
  <c r="X38" i="18"/>
  <c r="X22" i="18"/>
  <c r="AD22" i="18"/>
  <c r="R14" i="18"/>
  <c r="AJ30" i="18"/>
  <c r="L14" i="18"/>
  <c r="L6" i="18"/>
  <c r="L38" i="18"/>
  <c r="R38" i="18"/>
  <c r="AJ6" i="18"/>
  <c r="AJ14" i="18"/>
  <c r="R22" i="18"/>
  <c r="AD6" i="18"/>
  <c r="X14" i="18"/>
  <c r="R6" i="18"/>
  <c r="L30" i="18"/>
  <c r="X6" i="18"/>
  <c r="AF26" i="18"/>
  <c r="Z34" i="18"/>
  <c r="Z26" i="18"/>
  <c r="AF42" i="18"/>
  <c r="N34" i="18"/>
  <c r="N10" i="18"/>
  <c r="T10" i="18"/>
  <c r="T26" i="18"/>
  <c r="N42" i="18"/>
  <c r="AF10" i="18"/>
  <c r="T18" i="18"/>
  <c r="AL34" i="18"/>
  <c r="N18" i="18"/>
  <c r="AF18" i="18"/>
  <c r="AL26" i="18"/>
  <c r="Z42" i="18"/>
  <c r="AL42" i="18"/>
  <c r="T34" i="18"/>
  <c r="AF34" i="18"/>
  <c r="AL10" i="18"/>
  <c r="N26" i="18"/>
  <c r="AL18" i="18"/>
  <c r="T42" i="18"/>
  <c r="Z10" i="18"/>
  <c r="Z18" i="18"/>
  <c r="T8" i="18"/>
  <c r="T24" i="18"/>
  <c r="AF16" i="18"/>
  <c r="AF24" i="18"/>
  <c r="AL24" i="18"/>
  <c r="T32" i="18"/>
  <c r="Z24" i="18"/>
  <c r="AF32" i="18"/>
  <c r="Z8" i="18"/>
  <c r="N24" i="18"/>
  <c r="Q12" i="1"/>
  <c r="N16" i="18"/>
  <c r="N40" i="18"/>
  <c r="AL40" i="18"/>
  <c r="Z40" i="18"/>
  <c r="N32" i="18"/>
  <c r="AL32" i="18"/>
  <c r="T40" i="18"/>
  <c r="P12" i="1"/>
  <c r="Z32" i="18"/>
  <c r="Z16" i="18"/>
  <c r="N8" i="18"/>
  <c r="AF8" i="18"/>
  <c r="T16" i="18"/>
  <c r="AL8" i="18"/>
  <c r="AL16" i="18"/>
  <c r="AF40" i="18"/>
  <c r="AJ16" i="18"/>
  <c r="AD32" i="18"/>
  <c r="AJ32" i="18"/>
  <c r="R24" i="18"/>
  <c r="AD40" i="18"/>
  <c r="L24" i="18"/>
  <c r="R8" i="18"/>
  <c r="AJ24" i="18"/>
  <c r="X16" i="18"/>
  <c r="X32" i="18"/>
  <c r="L16" i="18"/>
  <c r="X24" i="18"/>
  <c r="AJ8" i="18"/>
  <c r="AD16" i="18"/>
  <c r="R16" i="18"/>
  <c r="X8" i="18"/>
  <c r="AD24" i="18"/>
  <c r="R40" i="18"/>
  <c r="L40" i="18"/>
  <c r="L8" i="18"/>
  <c r="AJ40" i="18"/>
  <c r="L32" i="18"/>
  <c r="X40" i="18"/>
  <c r="R32" i="18"/>
  <c r="AD8" i="18"/>
  <c r="L18" i="18"/>
  <c r="L10" i="18"/>
  <c r="AJ42" i="18"/>
  <c r="R18" i="18"/>
  <c r="X34" i="18"/>
  <c r="AJ34" i="18"/>
  <c r="X18" i="18"/>
  <c r="R42" i="18"/>
  <c r="AJ10" i="18"/>
  <c r="X42" i="18"/>
  <c r="R26" i="18"/>
  <c r="AD26" i="18"/>
  <c r="X26" i="18"/>
  <c r="AJ26" i="18"/>
  <c r="AD10" i="18"/>
  <c r="AD42" i="18"/>
  <c r="L34" i="18"/>
  <c r="L26" i="18"/>
  <c r="X10" i="18"/>
  <c r="AD34" i="18"/>
  <c r="AD18" i="18"/>
  <c r="R10" i="18"/>
  <c r="L42" i="18"/>
  <c r="AJ18" i="18"/>
  <c r="R34" i="18"/>
  <c r="AH22" i="18"/>
  <c r="AH30" i="18"/>
  <c r="J30" i="18"/>
  <c r="P6" i="18"/>
  <c r="P22" i="18"/>
  <c r="V30" i="18"/>
  <c r="AB14" i="18"/>
  <c r="J6" i="18"/>
  <c r="AH6" i="18"/>
  <c r="P30" i="18"/>
  <c r="AB22" i="18"/>
  <c r="P10" i="1"/>
  <c r="AE10" i="1" s="1"/>
  <c r="AB6" i="18"/>
  <c r="V22" i="18"/>
  <c r="V14" i="18"/>
  <c r="J14" i="18"/>
  <c r="J38" i="18"/>
  <c r="J22" i="18"/>
  <c r="AB30" i="18"/>
  <c r="AH14" i="18"/>
  <c r="P38" i="18"/>
  <c r="V6" i="18"/>
  <c r="AB38" i="18"/>
  <c r="Q10" i="1"/>
  <c r="AH38" i="18"/>
  <c r="P14" i="18"/>
  <c r="V38" i="18"/>
  <c r="P14" i="1"/>
  <c r="P34" i="18"/>
  <c r="AB26" i="18"/>
  <c r="J10" i="18"/>
  <c r="AB18" i="18"/>
  <c r="Q14" i="1"/>
  <c r="V10" i="18"/>
  <c r="P10" i="18"/>
  <c r="AB34" i="18"/>
  <c r="AH26" i="18"/>
  <c r="AB42" i="18"/>
  <c r="J42" i="18"/>
  <c r="AH10" i="18"/>
  <c r="AH42" i="18"/>
  <c r="J26" i="18"/>
  <c r="AH34" i="18"/>
  <c r="V34" i="18"/>
  <c r="P42" i="18"/>
  <c r="AB10" i="18"/>
  <c r="V42" i="18"/>
  <c r="V18" i="18"/>
  <c r="V26" i="18"/>
  <c r="J18" i="18"/>
  <c r="P18" i="18"/>
  <c r="AH18" i="18"/>
  <c r="J34" i="18"/>
  <c r="P26" i="18"/>
  <c r="AD10" i="1" l="1"/>
  <c r="V17" i="19"/>
  <c r="P47" i="19"/>
  <c r="AH27" i="19"/>
  <c r="AH37" i="19"/>
  <c r="AH47" i="19"/>
  <c r="J27" i="19"/>
  <c r="J47" i="19"/>
  <c r="P17" i="19"/>
  <c r="AB17" i="19"/>
  <c r="J37" i="19"/>
  <c r="P7" i="19"/>
  <c r="P27" i="19"/>
  <c r="V27" i="19"/>
  <c r="V47" i="19"/>
  <c r="J7" i="19"/>
  <c r="AB47" i="19"/>
  <c r="AH7" i="19"/>
  <c r="V37" i="19"/>
  <c r="AB7" i="19"/>
  <c r="P37" i="19"/>
  <c r="AH17" i="19"/>
  <c r="J17" i="19"/>
  <c r="V7" i="19"/>
  <c r="AB27" i="19"/>
  <c r="AB37" i="19"/>
  <c r="Q36" i="19" l="1"/>
  <c r="K46" i="19"/>
  <c r="AI16" i="19"/>
  <c r="K16" i="19"/>
  <c r="K6" i="19"/>
  <c r="W36" i="19"/>
  <c r="Q6" i="19"/>
  <c r="AI46" i="19"/>
  <c r="W16" i="19"/>
  <c r="K26" i="19"/>
  <c r="AI6" i="19"/>
  <c r="Q16" i="19"/>
  <c r="Q26" i="19"/>
  <c r="AC6" i="19"/>
  <c r="Q46" i="19"/>
  <c r="W6" i="19"/>
  <c r="W26" i="19"/>
  <c r="K36" i="19"/>
  <c r="AC26" i="19"/>
  <c r="AC36" i="19"/>
  <c r="AI36" i="19"/>
  <c r="AC16" i="19"/>
  <c r="AI26" i="19"/>
  <c r="W46" i="19"/>
  <c r="AC46" i="19"/>
  <c r="P36" i="19"/>
  <c r="P16" i="19"/>
  <c r="V26" i="19"/>
  <c r="P46" i="19"/>
  <c r="AB36" i="19"/>
  <c r="AB26" i="19"/>
  <c r="V36" i="19"/>
  <c r="AB46" i="19"/>
  <c r="P26" i="19"/>
  <c r="AH16" i="19"/>
  <c r="J16" i="19"/>
  <c r="J46" i="19"/>
  <c r="AB16" i="19"/>
  <c r="J6" i="19"/>
  <c r="AF10" i="1"/>
  <c r="V46" i="19"/>
  <c r="J26" i="19"/>
  <c r="P6" i="19"/>
  <c r="J36" i="19"/>
  <c r="AB6" i="19"/>
  <c r="AH36" i="19"/>
  <c r="AH26" i="19"/>
  <c r="AH46" i="19"/>
  <c r="V16" i="19"/>
  <c r="AH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<sst xmlns="http://schemas.openxmlformats.org/spreadsheetml/2006/main" count="662" uniqueCount="459">
  <si>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</si>
  <si>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</si>
  <si>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</si>
  <si>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</si>
  <si>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</si>
  <si>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</si>
  <si>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</si>
  <si>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</si>
  <si>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</si>
  <si>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</si>
  <si>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</si>
  <si>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</si>
  <si>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</si>
  <si>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</si>
  <si>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</si>
  <si>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</si>
  <si>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</si>
  <si>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</si>
  <si>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</si>
  <si>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</si>
  <si>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</si>
  <si>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</si>
  <si>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</si>
  <si>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</si>
  <si>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</si>
  <si>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</si>
  <si>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</si>
  <si>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</si>
  <si>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</si>
  <si>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</si>
  <si>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</si>
  <si>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</si>
  <si>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</si>
  <si>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</si>
  <si>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</si>
  <si>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</si>
  <si>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</si>
  <si>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</si>
  <si>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</si>
  <si>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</si>
  <si>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</si>
  <si>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</si>
  <si>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</si>
  <si>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</si>
  <si>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</si>
  <si>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</si>
  <si>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</si>
  <si>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</si>
  <si>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</si>
  <si>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</si>
  <si>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</si>
  <si>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</si>
  <si>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</si>
  <si>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</si>
  <si>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</si>
  <si>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</si>
  <si>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</si>
  <si>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</si>
  <si>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</si>
  <si>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</si>
  <si>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</si>
  <si>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</si>
  <si>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</si>
  <si>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</si>
  <si>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</si>
  <si>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</si>
  <si>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</si>
  <si>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</si>
  <si>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</si>
  <si>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</si>
  <si>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</si>
  <si>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</si>
  <si>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</si>
  <si>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</si>
  <si>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</si>
  <si>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</si>
  <si>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</si>
  <si>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</si>
  <si>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</si>
  <si>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</si>
  <si>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</si>
  <si>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</si>
  <si>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</si>
  <si>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</si>
  <si>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</si>
  <si>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</si>
  <si>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</si>
  <si>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</si>
  <si>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</si>
  <si>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</si>
  <si>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</si>
  <si>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</si>
  <si>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</si>
  <si>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</si>
  <si>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</si>
  <si>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</si>
  <si>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</si>
  <si>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</si>
  <si>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</si>
  <si>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</si>
  <si>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</si>
  <si>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</si>
  <si>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</si>
  <si>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</si>
  <si>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</si>
  <si>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</si>
  <si>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</si>
  <si>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</si>
  <si>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</si>
  <si>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</si>
  <si>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</si>
  <si>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</si>
  <si>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</si>
  <si>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</si>
  <si>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</si>
  <si>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</si>
  <si>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</si>
  <si>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</si>
  <si>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</si>
  <si>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</si>
  <si>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</si>
  <si>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</si>
  <si>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</si>
  <si>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</si>
  <si>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</si>
  <si>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</si>
  <si>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</si>
  <si>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</si>
  <si>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</si>
  <si>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</si>
  <si>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</si>
  <si>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</si>
  <si>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</si>
  <si>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</si>
  <si>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</si>
  <si>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</si>
  <si>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</si>
  <si>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</si>
  <si>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</si>
  <si>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</si>
  <si>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</si>
  <si>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</si>
  <si>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</si>
  <si>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</si>
  <si>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</si>
  <si>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</si>
  <si>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</si>
  <si>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</si>
  <si>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</si>
  <si>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</si>
  <si>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</si>
  <si>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</si>
  <si>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</si>
  <si>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</si>
  <si>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</si>
  <si>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</si>
  <si>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</si>
  <si>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</si>
  <si>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</si>
  <si>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</si>
  <si>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</si>
  <si>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</si>
  <si>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</si>
  <si>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</si>
  <si>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</si>
  <si>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</si>
  <si>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</si>
  <si>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</si>
  <si>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</si>
  <si>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</si>
  <si>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</si>
  <si>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</si>
  <si>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</si>
  <si>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</si>
  <si>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</si>
  <si>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</si>
  <si>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</si>
  <si>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</si>
  <si>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</si>
  <si>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</si>
  <si>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</si>
  <si>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</si>
  <si>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</si>
  <si>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</si>
  <si>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</si>
  <si>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</si>
  <si>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</si>
  <si>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</si>
  <si>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</si>
  <si>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</si>
  <si>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</si>
  <si>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</si>
  <si>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</si>
  <si>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</si>
  <si>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</si>
  <si>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</si>
  <si>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</si>
  <si>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</si>
  <si>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</si>
  <si>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</si>
  <si>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</si>
  <si>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</si>
  <si>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</si>
  <si>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</si>
  <si>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</si>
  <si>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</si>
  <si>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</si>
  <si>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</si>
  <si>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</si>
  <si>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</si>
  <si>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</si>
  <si>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</si>
  <si>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</si>
  <si>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CONTEXTO ESTRATEGICO </t>
  </si>
  <si>
    <t>FACTORES EXTERNOS</t>
  </si>
  <si>
    <t>CAUSAS</t>
  </si>
  <si>
    <t>FACTORES INTERNOS</t>
  </si>
  <si>
    <t>FACTORES DEL PROCESO</t>
  </si>
  <si>
    <t>SOCIALES Y CULTURALES</t>
  </si>
  <si>
    <t>POLÍTICOS</t>
  </si>
  <si>
    <t>TECNOLÓGICOS</t>
  </si>
  <si>
    <t>AMBIENTALES</t>
  </si>
  <si>
    <t>OTROS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</si>
  <si>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</si>
  <si>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</si>
  <si>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</si>
  <si>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</si>
  <si>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</si>
  <si>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</si>
  <si>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</si>
  <si>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</si>
  <si>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</si>
  <si>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</si>
  <si>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</si>
  <si>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</si>
  <si>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</si>
  <si>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</si>
  <si>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</si>
  <si>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</si>
  <si>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</si>
  <si>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</si>
  <si>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</si>
  <si>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</si>
  <si>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</si>
  <si>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</si>
  <si>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</si>
  <si>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</si>
  <si>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</si>
  <si>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</si>
  <si>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</si>
  <si>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</si>
  <si>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</si>
  <si>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</si>
  <si>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</si>
  <si>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</si>
  <si>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</si>
  <si>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PROCESO:  GESTIÓN AMBIENTAL</t>
  </si>
  <si>
    <t xml:space="preserve">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
</t>
  </si>
  <si>
    <t xml:space="preserve">Cambios periódicos  de Gobierno,  que ocasionan cambios en las Políticas Públicas                                                                      </t>
  </si>
  <si>
    <t xml:space="preserve">FINANCIEROS </t>
  </si>
  <si>
    <t>INTERACCIÓN CON OTROS PROCESOS</t>
  </si>
  <si>
    <t>Entrega limitada y esporádica de insumos de papelería, útiles de oficina, así como de elementos de protección personal  por parte de las dependencias encargadas.</t>
  </si>
  <si>
    <t xml:space="preserve">Demora en la adopción de normatividad internacional ambiental aplicable, e inobservancia de las normas y políticas ambientales.  </t>
  </si>
  <si>
    <t xml:space="preserve">Carencia de asignación de rubro de funcionamiento, que permita la satisfacción de necesidades internas de la dependencia.                                                                    </t>
  </si>
  <si>
    <t>TRANSVERSALIDAD</t>
  </si>
  <si>
    <t>Deficiencias en el asesoramiento y realización de trámites contractuales.</t>
  </si>
  <si>
    <t>Poca interacción del Gobierno Nacional con los gobiernos territoriales, que genera desconocimiento de las necesidades específicas de los territorios, para la toma de decisiones y distribución de los recursos</t>
  </si>
  <si>
    <t>Falta de autonomía en la administración de recursos</t>
  </si>
  <si>
    <t>RESPONSABLES DEL PROCESO</t>
  </si>
  <si>
    <t>Falta de articulación y complementariedad de los líderes de proceso para la resolución de dificultades y logro de objetivos comunes.</t>
  </si>
  <si>
    <t>Problemas de orden público presentados en las áreas intervenidas.</t>
  </si>
  <si>
    <t xml:space="preserve">Carencia de infraesructura física adecuada, con capacidad  y número de puestos  de trabajo requeridos para agrupar las diferentes dirrecciones, que permitan centralizar los trámites que realiza la dependencia.                                                              </t>
  </si>
  <si>
    <t>COMUNICACIÓN ENTRE LOS PROCESOS</t>
  </si>
  <si>
    <t>Falta de pertinencia y oportunidad en la entrega de información entre las diferentes dependencias.</t>
  </si>
  <si>
    <t xml:space="preserve">Alto deterioro ambiental debido a la actividad antrópica tanto en la zona urbana como rural.                  </t>
  </si>
  <si>
    <t>Desactualización de la base de datos, de información estadística e indicadores ambientales y de gestión.</t>
  </si>
  <si>
    <t>Invasión en zonas de riesgo para edificación de viviendas</t>
  </si>
  <si>
    <t>Ampliación de la frontera agropecuaria sacrificando  la zonas de paramo y bosques naturales.</t>
  </si>
  <si>
    <t>Concentración de actividades a cargo de personal contratista, quienes son rotados continuamente.</t>
  </si>
  <si>
    <t>Baja responsabilidad social por parte de la población beneficiaria de proyectos institucionales</t>
  </si>
  <si>
    <t>ECONÓMICOS Y FINANCIEROS</t>
  </si>
  <si>
    <t>Escasa destinación de  recursos económicos  por parte del estado para la implementación de  planes, políticas ambientales y de gestion del riesgo.</t>
  </si>
  <si>
    <t>Falta de análisis e  indentificación de los elementos de protección personal que requiere el personal que labora en la Secretaría de Ambiente y Gestión del riesgo.</t>
  </si>
  <si>
    <t xml:space="preserve">Alto costo para la implementación de tecnologías limpias </t>
  </si>
  <si>
    <t>Baja capacitación del personal en el uso de herramientas tecnológicas.</t>
  </si>
  <si>
    <t xml:space="preserve">Aumento de la ocurrencia de fenómenos naturales por factores de  cambio climático </t>
  </si>
  <si>
    <t>Tecnología obsoleta de los equipos de computo.</t>
  </si>
  <si>
    <t>Ausencia de sistemas informáticos y plataformas institucionales apropiados, para consolidación de información y bases de datos.</t>
  </si>
  <si>
    <t>LEGALES Y REGLAMENTARIOS</t>
  </si>
  <si>
    <t>Constantes actualizaciones y modificaciones en la normatividad aplicable al proceso</t>
  </si>
  <si>
    <t>ESTRATÉGICOS</t>
  </si>
  <si>
    <t>Falta de continuidad en la ejecución de  planes y  políticas ambientales.</t>
  </si>
  <si>
    <t>Poca efectividad de  canales de comunicación  con los ciudadanos</t>
  </si>
  <si>
    <t>Escasa verificación de los requisitos de legales y perfiles idóneos y de mayor necesidad a la hora de contratar personal .</t>
  </si>
  <si>
    <t>COMUNICACIÓN INTERNA</t>
  </si>
  <si>
    <t>Falta de comunicación entre colaboradores del proceso</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</si>
  <si>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</si>
  <si>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F12,A8, A9 Verificación por parte de los líderes del proceso de las activiidades de entregas de  insumos, materiales, y expedicióncerticaciones de inspección de seguridad bajo los criterios establecidos en los procedimientos respectivos</t>
  </si>
  <si>
    <t xml:space="preserve">2)Demora en la adopción de normatividad internacional ambiental aplicable, e inobservancia de las normas y políticas ambientales.  </t>
  </si>
  <si>
    <t>F3, A2 Solicitar capacitación en modificaciones normativas y realizar jornadas internas de actualización.</t>
  </si>
  <si>
    <t>11) Implementación del Sistema Integrado de Gestión  en  la administración municipal con el compromiso de la alta dirección .</t>
  </si>
  <si>
    <t xml:space="preserve">F1, O6 Solicitar a la Direccion de talento humano capacitacion en la formulacion de proyectos para generar recursos </t>
  </si>
  <si>
    <t>7) Equipo de desarrolladores de la Secretaría de la TIC.</t>
  </si>
  <si>
    <r>
      <t>6) Acceso al</t>
    </r>
    <r>
      <rPr>
        <b/>
        <sz val="11"/>
        <rFont val="Arial"/>
        <family val="2"/>
      </rPr>
      <t xml:space="preserve"> </t>
    </r>
    <r>
      <rPr>
        <sz val="11"/>
        <rFont val="Arial"/>
        <family val="2"/>
      </rPr>
      <t>Plan institucional de capacitacion de la administracion municipal con temas técnicos realcionados con el proceso de gestión ambiental</t>
    </r>
  </si>
  <si>
    <t>D4,O7 Solicitar  capacitación a las Secretarías de las TIC  en herramientas ofimaticas y tecnologicas para servidores publicos.</t>
  </si>
  <si>
    <t xml:space="preserve">5) Guia de administracion publica conflicto de interes de servidores publicos del DAFP
</t>
  </si>
  <si>
    <t xml:space="preserve">F4,O1  Implementacion de proyectos ambientales y de gestion del riesgo con recursos obtenidos en convenios del orden nacional, regional e internacional </t>
  </si>
  <si>
    <t>F3,011 Contribuir al mantenimiento de la certificacion de la normas del Sistema Integrado de Gestión de la entidad</t>
  </si>
  <si>
    <t>D1,O3 Armonizar los proyectos y programas de los entes territoriales con las politicas y planes ambientales tanto del orden nacional como regional</t>
  </si>
  <si>
    <t>F1,O10 - Fortalecimiento de la planta de personal asignados para desarrollar actividades asociadas a las tematicas del SIGAMI.</t>
  </si>
  <si>
    <t xml:space="preserve">1) Gestionar recursos del orden nacional  e internacional  a través de proyectos </t>
  </si>
  <si>
    <t>12) Compromiso de los líderes del proceso para realizar seguimiento al cumplimiento actividades misionales y para el cumplimiento de metas q desarrolla la Secretaría de Ambiente y Gestión del Riesgo</t>
  </si>
  <si>
    <t>11) Programa de educacion ambiental cuyo objetivo es la concienciación de la poblacion urbana y rural acerca del uso adecuado y sostenible de los recursos naturales.</t>
  </si>
  <si>
    <t>9) Plan Municipal de Gestión del  Riesgo</t>
  </si>
  <si>
    <t>8) La Secretaría de Ambiente y Gestión del  Riesgo  para la realizacion de las actividades del proceso  cuenta con instructivos documentados que sirven de guía y soporte.</t>
  </si>
  <si>
    <t>5) Se cuenta con una plataforma institucional que permite acceder facilmente a la informacion de la administración municipal asi como el desarrollo de un aplicativo propio PISAMI que posibilita un mejor desempeño de las funciones y mejorar la comunicacion entre dependencias</t>
  </si>
  <si>
    <t>4) Recursos apropiados para  la Secretaría de Ambiente y Gestion del  Riesgo para llevar a cabo los procesos de forma independiente , generando y administrando recursos propios .</t>
  </si>
  <si>
    <t xml:space="preserve">2) Política  pública ambiental de acuerdo a lo establecido en la normatividad vigente con la formulacion y  proyectos con visión a corto,mediano y largo plazo en un periodo de 15 años. </t>
  </si>
  <si>
    <t>1) Personal de planta comprometido con el logro de los objetivos propuestos del proceso</t>
  </si>
  <si>
    <t>GESTIONAR LA CONSERVACIÓN, RESTAURACIÓN Y APROVECHAMIENTO SOSTENIBLE DE LOS RECURSOS NATURALES ASÌ
COMO EJECUTAR ACCIONES DE CONOCIMIENTO, REDUCCIÓN DEL RIESGO Y MANEJO DEL DESASTRE DE MANERA
PERMANENTE, MEDIANTE LA IMPLEMENTACIÓN DE PLANES, PROGRAMAS Y PROYECTOS EN PROCURA DE ALCANZAR
CALIDAD AMBIENTAL PARA EL DESARROLLO HUMANO INTEGRAL EN EL MUNICIPIO DE IBAGUÉ.</t>
  </si>
  <si>
    <t>GESTIÓN AMBIENTAL</t>
  </si>
  <si>
    <t>INICIA CON LA PLANEACIÓN DEL PROCESO, CONTINUANDO CON LAS ACTIVIDADES DE SOCIALIZACIÓN, SENSIBILIZACIÓN E
IMPLEMENTACIÓN DE LA POLÍTICA PÚBLICA AMBIENTAL, PLAN PARA LA GESTION DEL RIESGO, Y DEMÁS ESTRATEGIAS
AMBIENTALES, VERIFICANDO EL CUMPLIMIENTO DE LA NORMATIVA AMBIENTAL Y FINALIZA CON EL SEGUIMIENTO Y
EVALUACIÓN DEL PROCESO</t>
  </si>
  <si>
    <t>Económico y reputacional</t>
  </si>
  <si>
    <t>Recursos presupuestales y físicos limitados, para el cumplimiento de metas, desarrollo de programas, proyectos y actividades de la Secretaría de Ambiente y Gestión del Riesgo</t>
  </si>
  <si>
    <t xml:space="preserve">Deficiente asignación de presupuesto por parte del municipio </t>
  </si>
  <si>
    <t>Incumplimiento  en la ejecución de  Planes, Programas y Proyectos,  establecidos en el Plan de Desarrollo</t>
  </si>
  <si>
    <t>Gestión</t>
  </si>
  <si>
    <t>Ejecución y administración de procesos</t>
  </si>
  <si>
    <t xml:space="preserve">Documentado </t>
  </si>
  <si>
    <t>Con registro</t>
  </si>
  <si>
    <t>31 de marzo, 30 de junio, 30 de septiembre, 31  de diciembre  de 2024</t>
  </si>
  <si>
    <t xml:space="preserve">Teniendo en cuenta la periodicidad de evaluación de los instrumentos de planeación  (POAI, Plan Indicativo, Plan de Acción), se realiza medición  del cumplimiento del  Plan de Desarrollo Municipal  "Ibagué para Todos 2024-2027" con corte al 30 de septiembre de 2024, evidenciándose  que para la presente vigencia  hay programadas para ejecutar parcialmente 36 de las 42 metas bajo la responsabilidad de ejecución   de la Secretaría de Ambiente y Gestión del Riesgo, información contenida en los instrumentos ya mencionados y cuyo reporte se realiza a la Secretaría de Planeación.
Además de lo anterior  previo a la medición del cumplimiento se realiza coordinación de equipos internos de trabajo, para la consolidadción de  información en informes técnicos  por parte de los profesionales líderes de meta, cuya socialización  se hace en Comité Técnico General del día 25 de octubre de  2024.
</t>
  </si>
  <si>
    <t xml:space="preserve"> </t>
  </si>
  <si>
    <t xml:space="preserve">Realizar seguimiento a los instrumentos de planeación y gestionar recursos de orden nacional e internacional para el  cumplimiento de los  objetivos estratégicos.
Realizar comité técnico para analizar las metas rezagadas.
Gestionar por parte de la alta dirección recursos a nivel nacional e internacional proyectos de preservación, conservación y protección del  medio ambiente, y gestion del riesgo - </t>
  </si>
  <si>
    <t xml:space="preserve"> Deficiente gestión para conseguir  fuentes de financiación   y  cofinanciación para la ejecución  de metas  y proyectos instirucionales.</t>
  </si>
  <si>
    <t>Delegación de PQRS por parte de la ventanilla  única de forma tardía  o   por fuera de la competencia de la dependencia</t>
  </si>
  <si>
    <t xml:space="preserve">Posibilidad de pérdida  económica y reputacional por Incumplimiento en la ejecución de planes , programas y proyectos debido a  Recursos presupuestales y físicos limitados, para el cumplimiento de metas, desarrollo de programas, proyectos y actividades de la Secretaría de Ambiente y Gestión del Riesgo </t>
  </si>
  <si>
    <t xml:space="preserve">El Profesional Universitario asignado,para recopilar las evidencias de lo actuado o ejecutado, en cada programa  trimestralmente, verifica el avance en el cumplimiento de las metas de los diferentes programas  del plan de desarrollo, establecidos en los instrumentos de planeación (POAI, PLan de Acción, Plan Indicativo), comparando lo programado con lo ejecutado determinando si se cumple o si existe desviación o incumplimiento de las metas establecidas en los programas, se tratan en los comites tecnicos, que se realizan previo al reporte trimestral, estableciendo acciones correctivas que quedan evidenciadas  en las actas de los comites en los compromisos. Como evidencias se dejan el Acta de Comite, y el correo electronico enviado a planeacion municipal con el reporte de avance de cumplimiento al plan de accion, plan indicativo , POAI y los registros del aplicativo al tablero. </t>
  </si>
  <si>
    <t>31 de  diciembre de 2024</t>
  </si>
  <si>
    <r>
      <rPr>
        <b/>
        <sz val="11"/>
        <color theme="9" tint="-0.249977111117893"/>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</si>
  <si>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Desde la etapa de asignación de recursos realizada por la alta dirección, distribución de recursos por proyecto de inversión y metas de producto y  seguimiento a planes de acción, toma de decisiones en relación a metas rezagadas.</t>
  </si>
  <si>
    <t>Debilidad en los controles existentes en los procesos y procedimientos.</t>
  </si>
  <si>
    <t xml:space="preserve">Económico </t>
  </si>
  <si>
    <t>Pagos efectuados a contratistas  aplicando de manera inapropiada la normatividad en materia tributaria</t>
  </si>
  <si>
    <t>Inadecuada deducción de Impuestos, tasas o contribuciones al contratista</t>
  </si>
  <si>
    <t>Posibilidad de pagos a contratistas  aplicando de manera inapropiada la normatividad en materia tributaria, debido a inadecuada deducción de Impuestos, tasas o contribuciones al contratista</t>
  </si>
  <si>
    <t>FISCAL</t>
  </si>
  <si>
    <t>Desconocimiento de normatividad en materia tributaria.</t>
  </si>
  <si>
    <t>Desde  la estructuración, adjudicación  y celebración del contrato, hasta  los pagos derivados de la ejecución y liquidación y/o terminación de los mismos.</t>
  </si>
  <si>
    <t>Personal inexperto para  la estructuración de procesos contractuales, y ejecución  de   actividades relacionadas con el  área adiministrativa y  contable.</t>
  </si>
  <si>
    <t>Entre 1000 y 5000 SMLMV</t>
  </si>
  <si>
    <t>Mayor a 10000  SMLMV</t>
  </si>
  <si>
    <t>Efectos dañosos sobre bienes públicos por  obras inconclusas que no brindan utilidad o beneficio</t>
  </si>
  <si>
    <t>Deficiencias en el cumplimiento de  las funciones de Supervisión e Interventoría de los contratos de la Entidad</t>
  </si>
  <si>
    <t>Seguimiento deficiente por parte del supervisor en aspectos administrativos, contables, jurídicos y financieros</t>
  </si>
  <si>
    <t>Falta de  idoneidad y del personal que ejerce funciones de supervisoría  de contratos</t>
  </si>
  <si>
    <t>Posibilidad de efectos dañosos  obre bienes públicos por  obras inconclusas que no brindan utilidad o beneficio, debido a  deficiencias en el cumplimiento de  las funciones de Supervisión e Interventoría de los contratos de la Entidad.</t>
  </si>
  <si>
    <t>Desde  la  celebración de los contratos, hasta  la ejecución y liquidación y/o terminación de los mismos.</t>
  </si>
  <si>
    <t>Daños a activos físicos</t>
  </si>
  <si>
    <r>
      <t xml:space="preserve">PROCESO: </t>
    </r>
    <r>
      <rPr>
        <sz val="10"/>
        <color rgb="FF000000"/>
        <rFont val="Arial"/>
        <family val="2"/>
      </rPr>
      <t xml:space="preserve"> SISTEMA INTEGRADO DE GESTIÓN Y MIPG</t>
    </r>
  </si>
  <si>
    <r>
      <t xml:space="preserve">FORMATO: </t>
    </r>
    <r>
      <rPr>
        <sz val="10"/>
        <color rgb="FF000000"/>
        <rFont val="Arial"/>
        <family val="2"/>
      </rPr>
      <t>CONTEXTO ESTRATEGICO</t>
    </r>
  </si>
  <si>
    <r>
      <rPr>
        <b/>
        <sz val="10"/>
        <color theme="1"/>
        <rFont val="Arial"/>
        <family val="2"/>
      </rPr>
      <t xml:space="preserve">Fecha:   </t>
    </r>
    <r>
      <rPr>
        <sz val="10"/>
        <color theme="1"/>
        <rFont val="Arial"/>
        <family val="2"/>
      </rPr>
      <t>21/02/2024</t>
    </r>
  </si>
  <si>
    <r>
      <rPr>
        <b/>
        <sz val="10"/>
        <color theme="1"/>
        <rFont val="Arial"/>
        <family val="2"/>
      </rPr>
      <t xml:space="preserve">Página: </t>
    </r>
    <r>
      <rPr>
        <sz val="10"/>
        <color theme="1"/>
        <rFont val="Arial"/>
        <family val="2"/>
      </rPr>
      <t xml:space="preserve"> 2 de 15</t>
    </r>
  </si>
  <si>
    <t xml:space="preserve">Recursos presupuestales y físicos limitados, para el cumplimiento de metas, desarrollo de programas, proyectos y actividades de la Secretaría de Ambiente y Gestión del Riesgo                                                       </t>
  </si>
  <si>
    <t>DISEÑO DEL PROCESO</t>
  </si>
  <si>
    <t>Ausencia de documentación del trámite inspecciones y certificaciones de seguridad</t>
  </si>
  <si>
    <t>Concentración del poder en una sola persona</t>
  </si>
  <si>
    <t>PROCESOS</t>
  </si>
  <si>
    <t>Respuesta fuera de término a PQRS  de la entidad.</t>
  </si>
  <si>
    <t xml:space="preserve">Omisión o reporte  extemporáneo de información a entidades territoriales, del orden nacional o entes de control sobre actividades misionales  de la entidad.                                                           </t>
  </si>
  <si>
    <t xml:space="preserve">PERSONAL DE LA ENTIDAD </t>
  </si>
  <si>
    <t>Insuficiente personal de planta  calificado y especializado para liderar programas y  desarrollar actividades misionales de la Secretaría</t>
  </si>
  <si>
    <t>Ausencia de declaración del conflicto de interés</t>
  </si>
  <si>
    <t xml:space="preserve">Alto indice de emergencias de origen natural y  antrópico   </t>
  </si>
  <si>
    <t>Fallas en la cultura de probidad (honradez)</t>
  </si>
  <si>
    <t>TECNOLOGÍA</t>
  </si>
  <si>
    <t xml:space="preserve">TECNOLOGÍA </t>
  </si>
  <si>
    <t>Designación de  personal inexperto para  la estructuración de procesos contractuales, y ejecución  de   actividades relacionadas con el  área adiministrativa y  contable.</t>
  </si>
  <si>
    <t>Deficiente gestión para conseguir  fuentes de financiación   y  cofinanciación para la ejecución  de metas  y proyectos instirucionales.</t>
  </si>
  <si>
    <t>Seguimiento y control deficiente al procedimiento de entrega o suministro de material vegetal  o insumos y/o ayudas humanitarias.</t>
  </si>
  <si>
    <r>
      <t xml:space="preserve">PROCESO: </t>
    </r>
    <r>
      <rPr>
        <sz val="10"/>
        <color rgb="FF000000"/>
        <rFont val="Arial"/>
        <family val="2"/>
      </rPr>
      <t>SISTEMA INTEGRADO DE GÉSTION</t>
    </r>
    <r>
      <rPr>
        <b/>
        <sz val="10"/>
        <color indexed="8"/>
        <rFont val="Arial"/>
        <family val="2"/>
      </rPr>
      <t xml:space="preserve"> </t>
    </r>
    <r>
      <rPr>
        <sz val="10"/>
        <color rgb="FF000000"/>
        <rFont val="Arial"/>
        <family val="2"/>
      </rPr>
      <t>Y MIPG</t>
    </r>
  </si>
  <si>
    <r>
      <t xml:space="preserve">FORMATO: </t>
    </r>
    <r>
      <rPr>
        <sz val="10"/>
        <color rgb="FF000000"/>
        <rFont val="Arial"/>
        <family val="2"/>
      </rPr>
      <t>PRIORIZACION DE CAUSAS (Amenazas y Debilidades)</t>
    </r>
  </si>
  <si>
    <r>
      <t xml:space="preserve">Fecha:    </t>
    </r>
    <r>
      <rPr>
        <sz val="10"/>
        <color rgb="FF000000"/>
        <rFont val="Arial"/>
        <family val="2"/>
      </rPr>
      <t>21/02/2024</t>
    </r>
  </si>
  <si>
    <r>
      <t xml:space="preserve">Página:  </t>
    </r>
    <r>
      <rPr>
        <sz val="10"/>
        <color rgb="FF000000"/>
        <rFont val="Arial"/>
        <family val="2"/>
      </rPr>
      <t xml:space="preserve"> 3 de 15</t>
    </r>
  </si>
  <si>
    <t xml:space="preserve">Cambios periódicos  de Gobierno,  que ocasionan cambios en las Políticas Públicas  </t>
  </si>
  <si>
    <t xml:space="preserve">Alto deterioro ambiental debido a la actividad antrópica tanto en la zona urbana como rural.  </t>
  </si>
  <si>
    <t>Alto indice de emergencias de origen natural y  antrópico</t>
  </si>
  <si>
    <t xml:space="preserve">Recursos presupuestales y físicos limitados, para el cumplimiento de metas, desarrollo de programas, proyectos y actividades de la Secretaría de Ambiente y Gestión del Riesgo     </t>
  </si>
  <si>
    <t xml:space="preserve">Carencia de asignación de rubro de funcionamiento, que permita la satisfacción de necesidades internas de la dependencia.  </t>
  </si>
  <si>
    <t xml:space="preserve">Carencia de infraesructura física adecuada, con capacidad  y número de puestos  de trabajo requeridos para agrupar las diferentes dirrecciones, que permitan centralizar los trámites que realiza la dependencia. </t>
  </si>
  <si>
    <t>Seguimiento y control deficiente al procedimiento de entrega o suministro de material vegetal o insumos y/o ayudas humanitarias.</t>
  </si>
  <si>
    <r>
      <t>FORMATO:</t>
    </r>
    <r>
      <rPr>
        <sz val="10"/>
        <color rgb="FF000000"/>
        <rFont val="Arial"/>
        <family val="2"/>
      </rPr>
      <t xml:space="preserve"> MATRIZ DOFA</t>
    </r>
  </si>
  <si>
    <r>
      <rPr>
        <b/>
        <sz val="10"/>
        <color theme="1"/>
        <rFont val="Arial"/>
        <family val="2"/>
      </rPr>
      <t>Fecha:</t>
    </r>
    <r>
      <rPr>
        <sz val="10"/>
        <color theme="1"/>
        <rFont val="Arial"/>
        <family val="2"/>
      </rPr>
      <t xml:space="preserve">     21/02/2024</t>
    </r>
  </si>
  <si>
    <r>
      <rPr>
        <b/>
        <sz val="10"/>
        <color theme="1"/>
        <rFont val="Arial"/>
        <family val="2"/>
      </rPr>
      <t>Pagina:</t>
    </r>
    <r>
      <rPr>
        <sz val="10"/>
        <color theme="1"/>
        <rFont val="Arial"/>
        <family val="2"/>
      </rPr>
      <t xml:space="preserve">  5 de 15</t>
    </r>
  </si>
  <si>
    <t xml:space="preserve">1) Recursos presupuestales y físicos limitados, para el cumplimiento de metas, desarrollo de programas, proyectos y actividades de la Secretaría de Ambiente y Gestión del Riesgo </t>
  </si>
  <si>
    <t>2)Respuesta fuera de término a PQRS  de la entidad.</t>
  </si>
  <si>
    <t xml:space="preserve">3)Omisión o reporte  extemporáneo de información a entidades territoriales, del orden nacional o entes de control sobre actividades misionales  de la entidad. </t>
  </si>
  <si>
    <t xml:space="preserve">3) Adopción y cumplimiento de lo establecido en e l Sistema Integrado de Gestión que permite estandarización de las actividades del proceso </t>
  </si>
  <si>
    <t>4)Desconocimiento de normatividad en materia tributaria.</t>
  </si>
  <si>
    <t>5)Personal inexperto para  la estructuración de procesos contractuales, y ejecución  de   actividades relacionadas con el  área adiministrativa y  contable.</t>
  </si>
  <si>
    <t>6) Ausencia de declaración del conflicto de interés</t>
  </si>
  <si>
    <t>6) Realizacion de visitas técnicas con profesionales idoneos que generan los correspondientes informes  para aprobacion o desaprobacion de entrega de materiales e insumos  FOR 05-PRO-GAM-02- Informe de visita tecnica ambiental  y FOR-02-PRO-GAM-02 acta de entrega de material vegetal</t>
  </si>
  <si>
    <t>7)Ausencia de declaración del conflicto de interés</t>
  </si>
  <si>
    <t xml:space="preserve">7)Formato de entrega de ayudas humanitarias FOR-18-PRO-GAM-03 ENTREGA DE AYUDAS HUMANITARIAS que se rige por la Ley 1523 de 2012 de la UNGRD donde se establecen los lineamientos para la entrega de ayudas humanitarias </t>
  </si>
  <si>
    <t>8)Designación de  personal inexperto para  la estructuración de procesos contractuales, y ejecución  de   actividades relacionadas con el  área adiministrativa y  contable.</t>
  </si>
  <si>
    <t>9)Deficiente gestión para conseguir  fuentes de financiación   y  cofinanciación para la ejecución  de metas  y proyectos instirucionales.</t>
  </si>
  <si>
    <t>10)Seguimiento y control deficiente al procedimiento de entrega o suministro de material vegetal o insumos y/o ayudas humanitarias.</t>
  </si>
  <si>
    <t>10) Componente estratégico  en el Plan de Desarrollo 2024-2027 , con acciones para combatir efectos del cambio climático</t>
  </si>
  <si>
    <t>11) Debilidad en los controles existentes en los procesos y procedimientos.</t>
  </si>
  <si>
    <t>12)Incumplimiento  en la ejecución de  Planes, Programas y Proyectos,  establecidos en el Plan de Desarrollo</t>
  </si>
  <si>
    <t>13)Escasa verificación de los requisitos de legales y perfiles idóneos y de mayor necesidad a la hora de contratar personal .</t>
  </si>
  <si>
    <t>14)Ausencia de documentación del trámite inspecciones y certificaciones de seguridad</t>
  </si>
  <si>
    <t>15)Concentración del poder en una sola persona</t>
  </si>
  <si>
    <t>16)Deficiencias en el asesoramiento y realización de trámites contractuales.</t>
  </si>
  <si>
    <t>D8, 010   Hacer seguimiento al proceso de planeación  del proceso de convocatoria  para el concurso de méritos para que se incluyan los perfiles de profesionales idóneos para el desempeño de las actividades propias del  proceso de Gestión Ambiental</t>
  </si>
  <si>
    <t>2) Constante innovación tecnológica. Acceso a páginas web de entidades ambientales  (MIN AMBIENTE,  PARQUES NACIONALES NATURALES, CORPORACIONES AUTONOMAS REGIONALES, etc.), facilitando la consulta de  Temas, normas y disposiciones  que regulan el componente ambiental.</t>
  </si>
  <si>
    <r>
      <t>F2,</t>
    </r>
    <r>
      <rPr>
        <sz val="11"/>
        <color indexed="8"/>
        <rFont val="Arial"/>
        <family val="2"/>
      </rPr>
      <t xml:space="preserve">O11  Compromiso de la  Alta direccion  con la implementacion de los diferentes ejes tematicos de la Politica Pública Ambiental </t>
    </r>
  </si>
  <si>
    <t>3) Armonización de las Políticas Nacionales con los programas y proyectos implementados en  la entidad</t>
  </si>
  <si>
    <t>D9,O1 Gestionar por parte de la alta dirección recursos a nivel nacional e internacional proyectos de preservación, conservación y protección del  medio ambiente, y gestion del riesgo</t>
  </si>
  <si>
    <t>4) Pagina web de la administracion municipal que permite al ciudadano realizar consultas y tramites como tambien divulgacion radial , escrita, y desplazamiento a comunas y corregimientos para realizar jornadas de oferta institucional.</t>
  </si>
  <si>
    <t>D14,O2 -Documentar en la plantilla dispuesta por la entidad el diligenciamiento de los requisitos  y el paso a paso  para realizar el trámite</t>
  </si>
  <si>
    <t>F2, F9, O11  Integrar la tres herramientas (politica publica ambiental, plan municipal de gestion del riesgo, programa de educacion ambiental) tendientes  a su implemetacion en el municipio de Ibague</t>
  </si>
  <si>
    <t>D14,O9.- Interiorizar en los servidores públicos de la Secretaría de Ambiente y Gestión del Riesgo  los principios  y valores promulgados en el Código de Integridad y Buen Gobierno semestralmente</t>
  </si>
  <si>
    <t>D10, O6, F7, Socializar la normatividad promulgada en la ley 1523 de 2012 de la UNGRD para la entrega de ayudas humanitarias</t>
  </si>
  <si>
    <t>8) Aplicativo al tablero para el seguimiento al cumplimiento de metas del Plan de Desarrollo Municipal</t>
  </si>
  <si>
    <t>D11,06,F6, Socializar el Instructivo, produccion y suministro de material vegetal a los funcionarios que intervienen en este proceso</t>
  </si>
  <si>
    <t>9) Código de Integridad y Buen Gobierno Alcaldía de Ibagué</t>
  </si>
  <si>
    <t>D7,O6,O5 Socializar procedimiento de  la Alcaldía Municipal de Ibagué de Declaración de Conflicto de Interés estalecido de acuerdo a lo normado por la Ley.</t>
  </si>
  <si>
    <t>10) Provisión de empleos a través de concurso de méritos</t>
  </si>
  <si>
    <t xml:space="preserve">D14,011:  Tomar una muestra aleatoria  bimestral a  los establecimientos, que obtuvieron concepto de inspección de seguridad  favorable o no favorable  por hallazgos, con el fin  de realizar visita técnica, para comprobar el cumplimiento de los criterios relacionados en el concepto técnico emitido. </t>
  </si>
  <si>
    <t xml:space="preserve">1)Cambios periódicos  de Gobierno,  que ocasionan cambios en las Políticas Públicas    </t>
  </si>
  <si>
    <t>D10, D11, A9, A10 Informar a los entes de control (personeria, procuraduria, oficina de control disciplinario) sobre la materializacion del riesgo en el evento de presentarse para el inicio de los procesos respectivos.</t>
  </si>
  <si>
    <t>D11, A10, Realizar visita de verificación del establecimiento que presenta la denuncia, con el fin de evaluar si se cumplieron los requisitos y las condiciones de seguridad presentadas son acordes al concepto emitido</t>
  </si>
  <si>
    <t>F6, F7 , A9 Verificar la carpeta de ayudas humanitarias que todas las entregas tengan la firma del beneficiario y firma del responsable operativo quien entrega la ayuda humanitaria asi como que los informes técnicos de visita generados estén firmados por  el técnico que realizó la visita y las actas de entrega de insumos y material vegetal  lleven el visto bueno de quien hace la visita, el usuario y la firma del director , para el caso de las inspecciones de seguridad que se otorguen los certificados con el debido diligenciamiento del formulario, acta de informe y que la certificación esté fimada por el directo del cuerpo oficial de bomberos y el inspector que realizó la visita</t>
  </si>
  <si>
    <t>3)Poca interacción del Gobierno Nacional con los gobiernos territoriales, que genera desconocimiento de las necesidades específicas de los territorios, para la toma de decisiones y distribución de los recursos</t>
  </si>
  <si>
    <t xml:space="preserve">D12,O8; Realizar seguimiento  triimestral al cumplimiento  de los instrumentos de planeación formulados por la Secretaría de Ambiente y Gestion del Riesgo. </t>
  </si>
  <si>
    <t>4) Escasa destinación de  recursos económicos  por parte del estado para la implementación de  planes , políticas ambientales y de gestion del riesgo.</t>
  </si>
  <si>
    <t>5)Aumento de la ocurrencia de fenómenos naturales por factores de  cambio climático</t>
  </si>
  <si>
    <t>6) Poca efectividad  de  canales de comunicación  con los ciudadanos</t>
  </si>
  <si>
    <t>7) Alto deterioro ambiental debido a la actividad antrópica tanto en la zona urbana como rural.</t>
  </si>
  <si>
    <t xml:space="preserve">8) Ampliación de la frontera agropecuaria sacrificando  la zonas de paramo y bosques naturales.  </t>
  </si>
  <si>
    <t>9) Entrega inapropiada de ayudas humanitarias y/o insumos y material vegetal</t>
  </si>
  <si>
    <t>10) Recibir dádivas por realización del trámite de inspecciones de seguridad</t>
  </si>
  <si>
    <t>11) Problemas de orden público presentados en las áreas intervenidas.</t>
  </si>
  <si>
    <t xml:space="preserve">12) Alto indice de emergencias de origen natural y  atropico  </t>
  </si>
  <si>
    <t>13) Invasión en zonas de riesgo para edificación de viviendas</t>
  </si>
  <si>
    <t>Seguimiento 31 Diciembre de 2024</t>
  </si>
  <si>
    <t>Permanente</t>
  </si>
  <si>
    <t xml:space="preserve">El estructurador del proceso contractual , verificara en el estatuto tributario la normatividad vigente sobre excension de impuestos  según sea el caso y quedara plasmado en los esudios previos en el capitulo de Perfeccionamiento y requisitos de ejecución. </t>
  </si>
  <si>
    <t>El supervisor designado ejercerá el control y seguimiento a la ejecución contractual para verificar el cumplimiento de las condiciones y especificaciones técnicas pactadas y establecidas en la etapa contractual, de presentarse incumplimiento se debe actuar de acuerdo a lo establecido en el manual de supervision e interventoria Código: MAN-GC-02, especificiamente en el capitulo 4.1.INFORME SOBRE PRESUNTO INCUMPLIMIENTO CONTRACTUAL.Previo a la citación que realice la entidad al contratista y su garante</t>
  </si>
  <si>
    <t xml:space="preserve">Realizar seguimiento al 100% de los contratos verificando   si la compra a realizar o el bien a adquirir  esta excepto del impuesto IVA de acuerdo a los estatutos tributarios  </t>
  </si>
  <si>
    <t>Realizar seguimiento a los informes de supervisión del 100% de los contratos suscritos de la Secretaría de Ambiente y Gestión del Riesgo, para verificar el cumplimiento de las condiciones y especificaciones técnicas pactadas y establecidas en la etapa contractual, de acuerdo a las normas vigentes.</t>
  </si>
  <si>
    <t xml:space="preserve">Secretaría de Ambiente y Gestión </t>
  </si>
  <si>
    <t>Durante la vigencia 2024 no se realizarhon las obras que se tenían planificadas dentro de las metas de la respectiva vigencia</t>
  </si>
  <si>
    <t>Durante la vigencia 2024 la Secretaría de Ambiente y Gestión del Riesgo suscribió ocho (8 ) contratos de suministro para la atención de necesidades de la Dirección de  Gestión del Riesgo y Atención de Desastres y la Dirección de Ambiente, Agua y Cambio Climático, teniendo en cuenta el tipo de bienes a adquirir y haciendo el adecuado estudio de mercado para  establecer los gravamenes indicados  en los Estudios Previos de los respectivos procesos en su etapa precontractual, los cuales a su vez fueron revisados y aprobados por la Oficina de Contratación en su rol de asesores en trámités de carácter contractual.</t>
  </si>
  <si>
    <r>
      <rPr>
        <b/>
        <sz val="10"/>
        <color theme="1"/>
        <rFont val="Arial"/>
        <family val="2"/>
      </rPr>
      <t xml:space="preserve">Versión: </t>
    </r>
    <r>
      <rPr>
        <sz val="10"/>
        <color theme="1"/>
        <rFont val="Arial"/>
        <family val="2"/>
      </rPr>
      <t>01</t>
    </r>
  </si>
  <si>
    <r>
      <rPr>
        <b/>
        <sz val="10"/>
        <color theme="1"/>
        <rFont val="Arial"/>
        <family val="2"/>
      </rPr>
      <t>Código:</t>
    </r>
    <r>
      <rPr>
        <sz val="10"/>
        <color theme="1"/>
        <rFont val="Arial"/>
        <family val="2"/>
      </rPr>
      <t>FOR-029-PRO-SIG-01</t>
    </r>
  </si>
  <si>
    <r>
      <rPr>
        <b/>
        <sz val="10"/>
        <color theme="1"/>
        <rFont val="Arial"/>
        <family val="2"/>
      </rPr>
      <t>Código:</t>
    </r>
    <r>
      <rPr>
        <sz val="10"/>
        <color theme="1"/>
        <rFont val="Arial"/>
        <family val="2"/>
      </rPr>
      <t xml:space="preserve">   FOR-029-PRO-SIG-01</t>
    </r>
  </si>
  <si>
    <r>
      <rPr>
        <b/>
        <sz val="10"/>
        <color theme="1"/>
        <rFont val="Arial"/>
        <family val="2"/>
      </rPr>
      <t>Versión</t>
    </r>
    <r>
      <rPr>
        <sz val="10"/>
        <color theme="1"/>
        <rFont val="Arial"/>
        <family val="2"/>
      </rPr>
      <t>: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</si>
</sst>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1"/>
      <name val="Arial"/>
      <family val="2"/>
    </font>
    <font>
      <b/>
      <sz val="11"/>
      <color theme="9" tint="-0.249977111117893"/>
      <name val="Arial"/>
      <family val="2"/>
    </font>
    <font>
      <b/>
      <sz val="10"/>
      <color indexed="8"/>
      <name val="Arial"/>
      <family val="2"/>
    </font>
    <font>
      <sz val="10"/>
      <color rgb="FF000000"/>
      <name val="Arial"/>
      <family val="2"/>
    </font>
    <font>
      <b/>
      <sz val="10"/>
      <color indexed="17"/>
      <name val="Arial"/>
      <family val="2"/>
    </font>
  </fonts>
  <fills count="2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77111117893"/>
      </top>
      <bottom/>
      <diagonal/>
    </border>
    <border>
      <left style="dashed">
        <color theme="9" tint="-0.24994659260841701"/>
      </left>
      <right style="dashed">
        <color theme="9" tint="-0.24994659260841701"/>
      </right>
      <top/>
      <bottom style="dashed">
        <color theme="9" tint="-0.249977111117893"/>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5" fillId="0" borderId="0"/>
  </cellStyleXfs>
  <cellXfs count="636">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5" borderId="0" xfId="0" applyFont="1" applyFill="1" applyAlignment="1">
      <alignment horizontal="center" vertical="center" wrapText="1" readingOrder="1"/>
    </xf>
    <xf numFmtId="0" fontId="9" fillId="4"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6"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0" borderId="12" xfId="0" applyFont="1" applyFill="1" applyBorder="1" applyAlignment="1" applyProtection="1">
      <alignment horizontal="center" vertical="center" wrapText="1" readingOrder="1"/>
      <protection hidden="1"/>
    </xf>
    <xf numFmtId="0" fontId="17" fillId="10" borderId="19" xfId="0" applyFont="1" applyFill="1" applyBorder="1" applyAlignment="1" applyProtection="1">
      <alignment horizontal="center" vertical="center" wrapText="1" readingOrder="1"/>
      <protection hidden="1"/>
    </xf>
    <xf numFmtId="0" fontId="17" fillId="10"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wrapText="1" readingOrder="1"/>
      <protection hidden="1"/>
    </xf>
    <xf numFmtId="0" fontId="17" fillId="11" borderId="19" xfId="0" applyFont="1" applyFill="1" applyBorder="1" applyAlignment="1" applyProtection="1">
      <alignment horizontal="center" wrapText="1" readingOrder="1"/>
      <protection hidden="1"/>
    </xf>
    <xf numFmtId="0" fontId="17" fillId="11" borderId="13" xfId="0" applyFont="1" applyFill="1" applyBorder="1" applyAlignment="1" applyProtection="1">
      <alignment horizontal="center" wrapText="1" readingOrder="1"/>
      <protection hidden="1"/>
    </xf>
    <xf numFmtId="0" fontId="17" fillId="10" borderId="14" xfId="0" applyFont="1" applyFill="1" applyBorder="1" applyAlignment="1" applyProtection="1">
      <alignment horizontal="center" vertical="center" wrapText="1" readingOrder="1"/>
      <protection hidden="1"/>
    </xf>
    <xf numFmtId="0" fontId="17" fillId="10" borderId="0" xfId="0" applyFont="1" applyFill="1" applyAlignment="1" applyProtection="1">
      <alignment horizontal="center" vertical="center" wrapText="1" readingOrder="1"/>
      <protection hidden="1"/>
    </xf>
    <xf numFmtId="0" fontId="17" fillId="10" borderId="15"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wrapText="1" readingOrder="1"/>
      <protection hidden="1"/>
    </xf>
    <xf numFmtId="0" fontId="17" fillId="11" borderId="0" xfId="0" applyFont="1" applyFill="1" applyAlignment="1" applyProtection="1">
      <alignment horizontal="center" wrapText="1" readingOrder="1"/>
      <protection hidden="1"/>
    </xf>
    <xf numFmtId="0" fontId="17" fillId="11" borderId="15" xfId="0" applyFont="1" applyFill="1" applyBorder="1" applyAlignment="1" applyProtection="1">
      <alignment horizontal="center" wrapText="1" readingOrder="1"/>
      <protection hidden="1"/>
    </xf>
    <xf numFmtId="0" fontId="17" fillId="10" borderId="16" xfId="0" applyFont="1" applyFill="1" applyBorder="1" applyAlignment="1" applyProtection="1">
      <alignment horizontal="center" vertical="center" wrapText="1" readingOrder="1"/>
      <protection hidden="1"/>
    </xf>
    <xf numFmtId="0" fontId="17" fillId="10" borderId="18" xfId="0" applyFont="1" applyFill="1" applyBorder="1" applyAlignment="1" applyProtection="1">
      <alignment horizontal="center" vertical="center" wrapText="1" readingOrder="1"/>
      <protection hidden="1"/>
    </xf>
    <xf numFmtId="0" fontId="17" fillId="10" borderId="17" xfId="0" applyFont="1" applyFill="1" applyBorder="1" applyAlignment="1" applyProtection="1">
      <alignment horizontal="center" vertical="center" wrapText="1" readingOrder="1"/>
      <protection hidden="1"/>
    </xf>
    <xf numFmtId="0" fontId="17" fillId="11" borderId="16" xfId="0" applyFont="1" applyFill="1" applyBorder="1" applyAlignment="1" applyProtection="1">
      <alignment horizontal="center" wrapText="1" readingOrder="1"/>
      <protection hidden="1"/>
    </xf>
    <xf numFmtId="0" fontId="17" fillId="11" borderId="18" xfId="0" applyFont="1" applyFill="1" applyBorder="1" applyAlignment="1" applyProtection="1">
      <alignment horizontal="center" wrapText="1" readingOrder="1"/>
      <protection hidden="1"/>
    </xf>
    <xf numFmtId="0" fontId="17" fillId="11" borderId="17"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4" borderId="12" xfId="0" applyFont="1" applyFill="1" applyBorder="1" applyAlignment="1" applyProtection="1">
      <alignment horizontal="center" wrapText="1" readingOrder="1"/>
      <protection hidden="1"/>
    </xf>
    <xf numFmtId="0" fontId="17" fillId="4" borderId="19" xfId="0" applyFont="1" applyFill="1" applyBorder="1" applyAlignment="1" applyProtection="1">
      <alignment horizontal="center" wrapText="1" readingOrder="1"/>
      <protection hidden="1"/>
    </xf>
    <xf numFmtId="0" fontId="17" fillId="4" borderId="13" xfId="0" applyFont="1" applyFill="1" applyBorder="1" applyAlignment="1" applyProtection="1">
      <alignment horizontal="center" wrapText="1" readingOrder="1"/>
      <protection hidden="1"/>
    </xf>
    <xf numFmtId="0" fontId="17" fillId="4" borderId="14" xfId="0" applyFont="1" applyFill="1" applyBorder="1" applyAlignment="1" applyProtection="1">
      <alignment horizontal="center" wrapText="1" readingOrder="1"/>
      <protection hidden="1"/>
    </xf>
    <xf numFmtId="0" fontId="17" fillId="4" borderId="0" xfId="0" applyFont="1" applyFill="1" applyAlignment="1" applyProtection="1">
      <alignment horizontal="center" wrapText="1" readingOrder="1"/>
      <protection hidden="1"/>
    </xf>
    <xf numFmtId="0" fontId="17" fillId="4" borderId="15" xfId="0" applyFont="1" applyFill="1" applyBorder="1" applyAlignment="1" applyProtection="1">
      <alignment horizontal="center" wrapText="1" readingOrder="1"/>
      <protection hidden="1"/>
    </xf>
    <xf numFmtId="0" fontId="17" fillId="4" borderId="16" xfId="0" applyFont="1" applyFill="1" applyBorder="1" applyAlignment="1" applyProtection="1">
      <alignment horizontal="center" wrapText="1" readingOrder="1"/>
      <protection hidden="1"/>
    </xf>
    <xf numFmtId="0" fontId="17" fillId="4" borderId="18" xfId="0" applyFont="1" applyFill="1" applyBorder="1" applyAlignment="1" applyProtection="1">
      <alignment horizontal="center" wrapText="1" readingOrder="1"/>
      <protection hidden="1"/>
    </xf>
    <xf numFmtId="0" fontId="17" fillId="4" borderId="17"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0" fillId="2" borderId="0" xfId="0" applyFill="1"/>
    <xf numFmtId="0" fontId="38" fillId="2" borderId="51" xfId="2" applyFont="1" applyFill="1" applyBorder="1"/>
    <xf numFmtId="0" fontId="38" fillId="2" borderId="52" xfId="2" applyFont="1" applyFill="1" applyBorder="1"/>
    <xf numFmtId="0" fontId="38" fillId="2" borderId="53" xfId="2" applyFont="1" applyFill="1" applyBorder="1"/>
    <xf numFmtId="0" fontId="14" fillId="2" borderId="0" xfId="0" applyFont="1" applyFill="1" applyAlignment="1">
      <alignment vertical="center"/>
    </xf>
    <xf numFmtId="0" fontId="5" fillId="2" borderId="0" xfId="0" applyFont="1" applyFill="1"/>
    <xf numFmtId="0" fontId="26" fillId="2" borderId="0" xfId="0" applyFont="1" applyFill="1"/>
    <xf numFmtId="0" fontId="27" fillId="2" borderId="34" xfId="0" applyFont="1" applyFill="1" applyBorder="1" applyAlignment="1">
      <alignment horizontal="center" vertical="center" wrapText="1" readingOrder="1"/>
    </xf>
    <xf numFmtId="0" fontId="28" fillId="2" borderId="34" xfId="0" applyFont="1" applyFill="1" applyBorder="1" applyAlignment="1">
      <alignment horizontal="justify" vertical="center" wrapText="1" readingOrder="1"/>
    </xf>
    <xf numFmtId="9" fontId="27" fillId="2" borderId="43" xfId="0" applyNumberFormat="1" applyFont="1" applyFill="1" applyBorder="1" applyAlignment="1">
      <alignment horizontal="center" vertical="center" wrapText="1" readingOrder="1"/>
    </xf>
    <xf numFmtId="0" fontId="27" fillId="2" borderId="33" xfId="0" applyFont="1" applyFill="1" applyBorder="1" applyAlignment="1">
      <alignment horizontal="center" vertical="center" wrapText="1" readingOrder="1"/>
    </xf>
    <xf numFmtId="0" fontId="28" fillId="2" borderId="33" xfId="0" applyFont="1" applyFill="1" applyBorder="1" applyAlignment="1">
      <alignment horizontal="justify" vertical="center" wrapText="1" readingOrder="1"/>
    </xf>
    <xf numFmtId="9" fontId="27" fillId="2" borderId="38" xfId="0" applyNumberFormat="1" applyFont="1" applyFill="1" applyBorder="1" applyAlignment="1">
      <alignment horizontal="center" vertical="center" wrapText="1" readingOrder="1"/>
    </xf>
    <xf numFmtId="0" fontId="28" fillId="2" borderId="38" xfId="0" applyFont="1" applyFill="1" applyBorder="1" applyAlignment="1">
      <alignment horizontal="center" vertical="center" wrapText="1" readingOrder="1"/>
    </xf>
    <xf numFmtId="0" fontId="27" fillId="2" borderId="40" xfId="0" applyFont="1" applyFill="1" applyBorder="1" applyAlignment="1">
      <alignment horizontal="center" vertical="center" wrapText="1" readingOrder="1"/>
    </xf>
    <xf numFmtId="0" fontId="28" fillId="2" borderId="40" xfId="0" applyFont="1" applyFill="1" applyBorder="1" applyAlignment="1">
      <alignment horizontal="justify" vertical="center" wrapText="1" readingOrder="1"/>
    </xf>
    <xf numFmtId="0" fontId="28" fillId="2" borderId="41" xfId="0" applyFont="1" applyFill="1" applyBorder="1" applyAlignment="1">
      <alignment horizontal="center" vertical="center" wrapText="1" readingOrder="1"/>
    </xf>
    <xf numFmtId="0" fontId="35" fillId="2" borderId="0" xfId="0" applyFont="1" applyFill="1"/>
    <xf numFmtId="0" fontId="27" fillId="14" borderId="45" xfId="0" applyFont="1" applyFill="1" applyBorder="1" applyAlignment="1">
      <alignment horizontal="center" vertical="center" wrapText="1" readingOrder="1"/>
    </xf>
    <xf numFmtId="0" fontId="27" fillId="14" borderId="46" xfId="0" applyFont="1" applyFill="1" applyBorder="1" applyAlignment="1">
      <alignment horizontal="center" vertical="center" wrapText="1" readingOrder="1"/>
    </xf>
    <xf numFmtId="0" fontId="11" fillId="2" borderId="0" xfId="0" applyFont="1" applyFill="1"/>
    <xf numFmtId="0" fontId="24" fillId="2" borderId="0" xfId="0" applyFont="1" applyFill="1" applyAlignment="1">
      <alignment horizontal="center" vertical="center" wrapText="1"/>
    </xf>
    <xf numFmtId="0" fontId="13" fillId="2" borderId="0" xfId="0" applyFont="1" applyFill="1"/>
    <xf numFmtId="0" fontId="4" fillId="2" borderId="0" xfId="0" applyFont="1" applyFill="1" applyAlignment="1">
      <alignment horizontal="left" vertical="center"/>
    </xf>
    <xf numFmtId="0" fontId="38" fillId="2" borderId="14" xfId="2" applyFont="1" applyFill="1" applyBorder="1"/>
    <xf numFmtId="0" fontId="43" fillId="2" borderId="0" xfId="0" applyFont="1" applyFill="1" applyAlignment="1">
      <alignment horizontal="left" vertical="center" wrapText="1"/>
    </xf>
    <xf numFmtId="0" fontId="44" fillId="2" borderId="0" xfId="0" applyFont="1" applyFill="1" applyAlignment="1">
      <alignment horizontal="left" vertical="top" wrapText="1"/>
    </xf>
    <xf numFmtId="0" fontId="38" fillId="2" borderId="0" xfId="2" applyFont="1" applyFill="1"/>
    <xf numFmtId="0" fontId="38" fillId="2" borderId="15" xfId="2" applyFont="1" applyFill="1" applyBorder="1"/>
    <xf numFmtId="0" fontId="38" fillId="2" borderId="16" xfId="2" applyFont="1" applyFill="1" applyBorder="1"/>
    <xf numFmtId="0" fontId="38" fillId="2" borderId="18" xfId="2" applyFont="1" applyFill="1" applyBorder="1"/>
    <xf numFmtId="0" fontId="38" fillId="2" borderId="17" xfId="2" applyFont="1" applyFill="1" applyBorder="1"/>
    <xf numFmtId="0" fontId="42" fillId="2" borderId="0" xfId="2" applyFont="1" applyFill="1" applyAlignment="1">
      <alignment horizontal="left" vertical="center" wrapText="1"/>
    </xf>
    <xf numFmtId="0" fontId="38" fillId="2" borderId="0" xfId="2" applyFont="1" applyFill="1" applyAlignment="1">
      <alignment horizontal="left" vertical="center" wrapText="1"/>
    </xf>
    <xf numFmtId="0" fontId="38" fillId="2" borderId="0" xfId="2" quotePrefix="1" applyFont="1" applyFill="1" applyAlignment="1">
      <alignment horizontal="left" vertical="center" wrapText="1"/>
    </xf>
    <xf numFmtId="0" fontId="40" fillId="2" borderId="14" xfId="2" quotePrefix="1" applyFont="1" applyFill="1" applyBorder="1" applyAlignment="1">
      <alignment horizontal="left" vertical="top" wrapText="1"/>
    </xf>
    <xf numFmtId="0" fontId="41" fillId="2" borderId="0" xfId="2" quotePrefix="1" applyFont="1" applyFill="1" applyAlignment="1">
      <alignment horizontal="left" vertical="top" wrapText="1"/>
    </xf>
    <xf numFmtId="0" fontId="41" fillId="2" borderId="15" xfId="2" quotePrefix="1" applyFont="1" applyFill="1" applyBorder="1" applyAlignment="1">
      <alignment horizontal="left" vertical="top" wrapText="1"/>
    </xf>
    <xf numFmtId="0" fontId="48" fillId="5" borderId="0" xfId="0" applyFont="1" applyFill="1" applyAlignment="1">
      <alignment horizontal="center" vertical="center" wrapText="1" readingOrder="1"/>
    </xf>
    <xf numFmtId="0" fontId="49" fillId="4"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6"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3" borderId="1" xfId="0" applyFont="1" applyFill="1" applyBorder="1" applyAlignment="1">
      <alignment horizontal="center" vertical="center" wrapText="1" readingOrder="1"/>
    </xf>
    <xf numFmtId="0" fontId="49" fillId="7"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50" fillId="2" borderId="0" xfId="0" applyFont="1" applyFill="1" applyAlignment="1">
      <alignment horizontal="justify" vertical="center" wrapText="1" readingOrder="1"/>
    </xf>
    <xf numFmtId="0" fontId="51" fillId="2" borderId="0" xfId="0" applyFont="1" applyFill="1" applyAlignment="1">
      <alignment vertical="center"/>
    </xf>
    <xf numFmtId="0" fontId="50" fillId="0" borderId="0" xfId="0" applyFont="1" applyAlignment="1">
      <alignment horizontal="justify" vertical="center" wrapText="1" readingOrder="1"/>
    </xf>
    <xf numFmtId="0" fontId="50" fillId="0" borderId="0" xfId="0" applyFont="1" applyAlignment="1">
      <alignment vertical="center"/>
    </xf>
    <xf numFmtId="0" fontId="11" fillId="0" borderId="0" xfId="0" pivotButton="1" applyFont="1"/>
    <xf numFmtId="0" fontId="52" fillId="0" borderId="0" xfId="0" applyFont="1" applyAlignment="1">
      <alignment horizontal="center" wrapText="1"/>
    </xf>
    <xf numFmtId="0" fontId="53" fillId="0" borderId="0" xfId="0" applyFont="1"/>
    <xf numFmtId="0" fontId="55" fillId="0" borderId="0" xfId="0" applyFont="1" applyAlignment="1">
      <alignment vertical="center" wrapText="1"/>
    </xf>
    <xf numFmtId="0" fontId="57" fillId="0" borderId="0" xfId="0" applyFont="1"/>
    <xf numFmtId="0" fontId="58" fillId="16" borderId="83" xfId="0" applyFont="1" applyFill="1" applyBorder="1" applyAlignment="1">
      <alignment vertical="center"/>
    </xf>
    <xf numFmtId="0" fontId="58" fillId="16" borderId="84" xfId="0" applyFont="1" applyFill="1" applyBorder="1" applyAlignment="1">
      <alignment horizontal="center" vertical="center"/>
    </xf>
    <xf numFmtId="0" fontId="58" fillId="16" borderId="85" xfId="0" applyFont="1" applyFill="1" applyBorder="1" applyAlignment="1">
      <alignment horizontal="center" vertical="center"/>
    </xf>
    <xf numFmtId="0" fontId="57" fillId="17" borderId="78" xfId="0" applyFont="1" applyFill="1" applyBorder="1" applyAlignment="1">
      <alignment vertical="center" wrapText="1"/>
    </xf>
    <xf numFmtId="0" fontId="57" fillId="17" borderId="37" xfId="0" applyFont="1" applyFill="1" applyBorder="1" applyAlignment="1">
      <alignment vertical="center" wrapText="1"/>
    </xf>
    <xf numFmtId="0" fontId="57" fillId="17" borderId="33" xfId="0" applyFont="1" applyFill="1" applyBorder="1" applyAlignment="1">
      <alignment vertical="center" wrapText="1"/>
    </xf>
    <xf numFmtId="0" fontId="57" fillId="0" borderId="0" xfId="0" applyFont="1" applyAlignment="1">
      <alignment horizontal="left" vertical="center" wrapText="1"/>
    </xf>
    <xf numFmtId="0" fontId="57" fillId="0" borderId="15" xfId="0" applyFont="1" applyBorder="1" applyAlignment="1">
      <alignment horizontal="left" vertical="center" wrapText="1"/>
    </xf>
    <xf numFmtId="0" fontId="57" fillId="0" borderId="15" xfId="0" applyFont="1" applyBorder="1"/>
    <xf numFmtId="0" fontId="57" fillId="0" borderId="18" xfId="0" applyFont="1" applyBorder="1"/>
    <xf numFmtId="0" fontId="57" fillId="0" borderId="17" xfId="0" applyFont="1" applyBorder="1"/>
    <xf numFmtId="0" fontId="57" fillId="2" borderId="0" xfId="0" applyFont="1" applyFill="1" applyAlignment="1">
      <alignment horizontal="left" vertical="center" wrapText="1"/>
    </xf>
    <xf numFmtId="0" fontId="57" fillId="2" borderId="87" xfId="0" applyFont="1" applyFill="1" applyBorder="1" applyAlignment="1">
      <alignment horizontal="left" vertical="center" wrapText="1"/>
    </xf>
    <xf numFmtId="0" fontId="57" fillId="0" borderId="89" xfId="0" applyFont="1" applyBorder="1"/>
    <xf numFmtId="0" fontId="63" fillId="18" borderId="34" xfId="0" applyFont="1" applyFill="1" applyBorder="1" applyAlignment="1">
      <alignment horizontal="center" vertical="center" wrapText="1"/>
    </xf>
    <xf numFmtId="0" fontId="62" fillId="18" borderId="34" xfId="0" applyFont="1" applyFill="1" applyBorder="1" applyAlignment="1">
      <alignment horizontal="center" vertical="center" wrapText="1"/>
    </xf>
    <xf numFmtId="0" fontId="64" fillId="18" borderId="34" xfId="0" applyFont="1" applyFill="1" applyBorder="1" applyAlignment="1">
      <alignment horizontal="center" vertical="center" wrapText="1"/>
    </xf>
    <xf numFmtId="165" fontId="64" fillId="18" borderId="90" xfId="0" applyNumberFormat="1" applyFont="1" applyFill="1" applyBorder="1" applyAlignment="1">
      <alignment horizontal="center" vertical="center" wrapText="1"/>
    </xf>
    <xf numFmtId="0" fontId="65" fillId="18" borderId="91" xfId="0" applyFont="1" applyFill="1" applyBorder="1" applyAlignment="1">
      <alignment horizontal="center" vertical="center" wrapText="1"/>
    </xf>
    <xf numFmtId="0" fontId="54" fillId="0" borderId="0" xfId="0" applyFont="1" applyAlignment="1">
      <alignment horizontal="center" vertical="center" wrapText="1"/>
    </xf>
    <xf numFmtId="0" fontId="57" fillId="0" borderId="33" xfId="0" applyFont="1" applyBorder="1" applyAlignment="1" applyProtection="1">
      <alignment horizontal="center" vertical="center"/>
      <protection locked="0"/>
    </xf>
    <xf numFmtId="166" fontId="57" fillId="0" borderId="92" xfId="0" applyNumberFormat="1" applyFont="1" applyBorder="1" applyAlignment="1">
      <alignment horizontal="center" vertical="center"/>
    </xf>
    <xf numFmtId="0" fontId="0" fillId="0" borderId="93" xfId="0" applyBorder="1" applyAlignment="1" applyProtection="1">
      <alignment vertical="top"/>
      <protection locked="0"/>
    </xf>
    <xf numFmtId="0" fontId="0" fillId="0" borderId="93" xfId="0" applyBorder="1"/>
    <xf numFmtId="165" fontId="57" fillId="19" borderId="79" xfId="0" applyNumberFormat="1" applyFont="1" applyFill="1" applyBorder="1" applyAlignment="1">
      <alignment vertical="center"/>
    </xf>
    <xf numFmtId="165" fontId="57" fillId="7"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57" fillId="17" borderId="83" xfId="0" applyFont="1" applyFill="1" applyBorder="1" applyAlignment="1">
      <alignment vertical="center" wrapText="1"/>
    </xf>
    <xf numFmtId="0" fontId="57" fillId="0" borderId="33" xfId="0" applyFont="1" applyBorder="1" applyAlignment="1">
      <alignment horizontal="justify" vertical="top" wrapText="1"/>
    </xf>
    <xf numFmtId="0" fontId="57" fillId="17" borderId="34" xfId="0" applyFont="1" applyFill="1" applyBorder="1" applyAlignment="1">
      <alignment vertical="center" wrapText="1"/>
    </xf>
    <xf numFmtId="0" fontId="57" fillId="17" borderId="33" xfId="0" applyFont="1" applyFill="1" applyBorder="1" applyAlignment="1">
      <alignment horizontal="justify" vertical="center" wrapText="1"/>
    </xf>
    <xf numFmtId="0" fontId="57" fillId="0" borderId="38" xfId="0" applyFont="1" applyBorder="1" applyAlignment="1">
      <alignment horizontal="justify" vertical="center" wrapText="1"/>
    </xf>
    <xf numFmtId="0" fontId="57" fillId="17" borderId="42" xfId="0" applyFont="1" applyFill="1" applyBorder="1" applyAlignment="1">
      <alignment vertical="center" wrapText="1"/>
    </xf>
    <xf numFmtId="0" fontId="57" fillId="0" borderId="79" xfId="0" applyFont="1" applyBorder="1" applyAlignment="1">
      <alignment horizontal="justify" vertical="center" wrapText="1"/>
    </xf>
    <xf numFmtId="0" fontId="57" fillId="17" borderId="77" xfId="0" applyFont="1" applyFill="1" applyBorder="1" applyAlignment="1">
      <alignment horizontal="justify" vertical="center" wrapText="1"/>
    </xf>
    <xf numFmtId="0" fontId="1" fillId="2" borderId="0" xfId="0" applyFont="1" applyFill="1" applyAlignment="1">
      <alignment horizontal="justify" vertical="center"/>
    </xf>
    <xf numFmtId="0" fontId="4" fillId="2" borderId="0" xfId="0" applyFont="1" applyFill="1" applyAlignment="1">
      <alignment horizontal="justify" vertical="center"/>
    </xf>
    <xf numFmtId="0" fontId="57" fillId="2" borderId="0" xfId="0" applyFont="1" applyFill="1" applyAlignment="1">
      <alignment horizontal="justify" vertical="center"/>
    </xf>
    <xf numFmtId="0" fontId="62" fillId="2" borderId="0" xfId="0" applyFont="1" applyFill="1" applyAlignment="1">
      <alignment horizontal="justify" vertical="center"/>
    </xf>
    <xf numFmtId="0" fontId="57" fillId="2" borderId="75" xfId="0" applyFont="1" applyFill="1" applyBorder="1" applyAlignment="1">
      <alignment horizontal="justify" vertical="center" wrapText="1"/>
    </xf>
    <xf numFmtId="0" fontId="62" fillId="2" borderId="8" xfId="0" applyFont="1" applyFill="1" applyBorder="1" applyAlignment="1">
      <alignment horizontal="center" vertical="center"/>
    </xf>
    <xf numFmtId="0" fontId="62" fillId="2" borderId="2" xfId="0" applyFont="1" applyFill="1" applyBorder="1" applyAlignment="1">
      <alignment horizontal="justify" vertical="center" textRotation="90"/>
    </xf>
    <xf numFmtId="9" fontId="57" fillId="2" borderId="4" xfId="0" applyNumberFormat="1" applyFont="1" applyFill="1" applyBorder="1" applyAlignment="1" applyProtection="1">
      <alignment horizontal="justify" vertical="center" wrapText="1"/>
      <protection hidden="1"/>
    </xf>
    <xf numFmtId="0" fontId="57" fillId="2" borderId="2" xfId="0" applyFont="1" applyFill="1" applyBorder="1" applyAlignment="1">
      <alignment horizontal="justify" vertical="center"/>
    </xf>
    <xf numFmtId="0" fontId="57" fillId="2" borderId="75" xfId="0" applyFont="1" applyFill="1" applyBorder="1" applyAlignment="1" applyProtection="1">
      <alignment horizontal="justify" vertical="center" wrapText="1"/>
      <protection locked="0"/>
    </xf>
    <xf numFmtId="0" fontId="57" fillId="2" borderId="8" xfId="0" applyFont="1" applyFill="1" applyBorder="1" applyAlignment="1" applyProtection="1">
      <alignment horizontal="justify" vertical="center" wrapText="1"/>
      <protection locked="0"/>
    </xf>
    <xf numFmtId="0" fontId="57" fillId="2" borderId="96" xfId="0" applyFont="1" applyFill="1" applyBorder="1" applyAlignment="1" applyProtection="1">
      <alignment horizontal="justify" vertical="center" wrapText="1"/>
      <protection locked="0"/>
    </xf>
    <xf numFmtId="0" fontId="55" fillId="0" borderId="0" xfId="0" applyFont="1" applyAlignment="1">
      <alignment horizontal="center" vertical="center" wrapText="1"/>
    </xf>
    <xf numFmtId="0" fontId="36" fillId="2" borderId="0" xfId="0" applyFont="1" applyFill="1" applyAlignment="1">
      <alignment horizontal="left"/>
    </xf>
    <xf numFmtId="0" fontId="57" fillId="0" borderId="33" xfId="0" applyFont="1" applyBorder="1" applyAlignment="1">
      <alignment horizontal="center" vertical="center"/>
    </xf>
    <xf numFmtId="0" fontId="57" fillId="0" borderId="33" xfId="0" applyFont="1" applyBorder="1" applyAlignment="1">
      <alignment horizontal="justify" vertical="center" wrapText="1"/>
    </xf>
    <xf numFmtId="0" fontId="60" fillId="0" borderId="33" xfId="0" applyFont="1" applyBorder="1" applyAlignment="1">
      <alignment horizontal="justify" vertical="top" wrapText="1"/>
    </xf>
    <xf numFmtId="0" fontId="57" fillId="0" borderId="92" xfId="0" applyFont="1" applyBorder="1" applyAlignment="1">
      <alignment horizontal="justify" vertical="top" wrapText="1"/>
    </xf>
    <xf numFmtId="0" fontId="57" fillId="2" borderId="33" xfId="0" applyFont="1" applyFill="1" applyBorder="1" applyAlignment="1">
      <alignment horizontal="justify" vertical="center" wrapText="1"/>
    </xf>
    <xf numFmtId="0" fontId="61" fillId="0" borderId="78" xfId="0" applyFont="1" applyBorder="1" applyAlignment="1">
      <alignment vertical="center" wrapText="1"/>
    </xf>
    <xf numFmtId="0" fontId="70" fillId="0" borderId="0" xfId="0" applyFont="1" applyAlignment="1">
      <alignment vertical="center" wrapText="1"/>
    </xf>
    <xf numFmtId="0" fontId="61" fillId="0" borderId="0" xfId="0" applyFont="1"/>
    <xf numFmtId="0" fontId="61" fillId="0" borderId="33" xfId="0" applyFont="1" applyBorder="1" applyAlignment="1">
      <alignment vertical="center" wrapText="1"/>
    </xf>
    <xf numFmtId="0" fontId="60" fillId="2" borderId="33" xfId="0" applyFont="1" applyFill="1" applyBorder="1" applyAlignment="1">
      <alignment horizontal="justify" vertical="top" wrapText="1"/>
    </xf>
    <xf numFmtId="0" fontId="60" fillId="2" borderId="33" xfId="0" applyFont="1" applyFill="1" applyBorder="1" applyAlignment="1">
      <alignment vertical="center" wrapText="1"/>
    </xf>
    <xf numFmtId="0" fontId="60" fillId="2" borderId="38" xfId="0" applyFont="1" applyFill="1" applyBorder="1" applyAlignment="1">
      <alignment horizontal="left" vertical="center" wrapText="1"/>
    </xf>
    <xf numFmtId="0" fontId="60" fillId="2" borderId="33" xfId="0" applyFont="1" applyFill="1" applyBorder="1" applyAlignment="1">
      <alignment horizontal="justify" vertical="center" wrapText="1"/>
    </xf>
    <xf numFmtId="0" fontId="60" fillId="2" borderId="78" xfId="0" applyFont="1" applyFill="1" applyBorder="1" applyAlignment="1">
      <alignment vertical="center" wrapText="1"/>
    </xf>
    <xf numFmtId="0" fontId="60" fillId="2" borderId="79" xfId="0" applyFont="1" applyFill="1" applyBorder="1" applyAlignment="1">
      <alignment horizontal="left" vertical="center" wrapText="1"/>
    </xf>
    <xf numFmtId="0" fontId="60" fillId="2" borderId="43" xfId="0" applyFont="1" applyFill="1" applyBorder="1" applyAlignment="1">
      <alignment horizontal="justify" vertical="center" wrapText="1"/>
    </xf>
    <xf numFmtId="0" fontId="60" fillId="2" borderId="38" xfId="0" applyFont="1" applyFill="1" applyBorder="1" applyAlignment="1">
      <alignment horizontal="justify" vertical="center" wrapText="1"/>
    </xf>
    <xf numFmtId="0" fontId="60" fillId="2" borderId="79" xfId="0" applyFont="1" applyFill="1" applyBorder="1" applyAlignment="1">
      <alignment horizontal="justify" vertical="center" wrapText="1"/>
    </xf>
    <xf numFmtId="0" fontId="70" fillId="0" borderId="87" xfId="0" applyFont="1" applyBorder="1" applyAlignment="1">
      <alignment horizontal="left" vertical="top" wrapText="1"/>
    </xf>
    <xf numFmtId="0" fontId="70" fillId="0" borderId="88" xfId="0" applyFont="1" applyBorder="1" applyAlignment="1">
      <alignment horizontal="left" vertical="top" wrapText="1"/>
    </xf>
    <xf numFmtId="0" fontId="0" fillId="0" borderId="33" xfId="0" applyBorder="1"/>
    <xf numFmtId="0" fontId="57" fillId="12" borderId="33" xfId="0" applyFont="1" applyFill="1" applyBorder="1" applyAlignment="1">
      <alignment horizontal="justify" vertical="center" wrapText="1"/>
    </xf>
    <xf numFmtId="0" fontId="57" fillId="0" borderId="115" xfId="0" applyFont="1" applyBorder="1" applyAlignment="1">
      <alignment horizontal="center" vertical="center"/>
    </xf>
    <xf numFmtId="0" fontId="0" fillId="0" borderId="0" xfId="0" applyAlignment="1" applyProtection="1">
      <alignment horizontal="center" vertical="center"/>
      <protection locked="0"/>
    </xf>
    <xf numFmtId="0" fontId="57" fillId="12" borderId="38" xfId="0" applyFont="1" applyFill="1" applyBorder="1" applyAlignment="1">
      <alignment horizontal="justify" vertical="center" wrapText="1"/>
    </xf>
    <xf numFmtId="0" fontId="57" fillId="12" borderId="43" xfId="0" applyFont="1" applyFill="1" applyBorder="1" applyAlignment="1">
      <alignment horizontal="justify" vertical="center" wrapText="1"/>
    </xf>
    <xf numFmtId="0" fontId="57" fillId="0" borderId="115" xfId="0" applyFont="1" applyBorder="1" applyAlignment="1" applyProtection="1">
      <alignment horizontal="center" vertical="center"/>
      <protection locked="0"/>
    </xf>
    <xf numFmtId="0" fontId="0" fillId="0" borderId="116" xfId="0" applyBorder="1"/>
    <xf numFmtId="0" fontId="57" fillId="2" borderId="33" xfId="0" applyFont="1" applyFill="1" applyBorder="1" applyAlignment="1" applyProtection="1">
      <alignment horizontal="justify" vertical="center" wrapText="1"/>
      <protection locked="0"/>
    </xf>
    <xf numFmtId="0" fontId="44" fillId="2" borderId="64" xfId="2" applyFont="1" applyFill="1" applyBorder="1" applyAlignment="1">
      <alignment horizontal="justify" vertical="center" wrapText="1"/>
    </xf>
    <xf numFmtId="0" fontId="44" fillId="2" borderId="65" xfId="2" applyFont="1" applyFill="1" applyBorder="1" applyAlignment="1">
      <alignment horizontal="justify" vertical="center" wrapText="1"/>
    </xf>
    <xf numFmtId="0" fontId="43" fillId="2" borderId="71" xfId="0" applyFont="1" applyFill="1" applyBorder="1" applyAlignment="1">
      <alignment horizontal="left" vertical="center" wrapText="1"/>
    </xf>
    <xf numFmtId="0" fontId="43" fillId="2" borderId="72" xfId="0" applyFont="1" applyFill="1" applyBorder="1" applyAlignment="1">
      <alignment horizontal="left" vertical="center" wrapText="1"/>
    </xf>
    <xf numFmtId="0" fontId="43" fillId="2" borderId="58" xfId="3" applyFont="1" applyFill="1" applyBorder="1" applyAlignment="1">
      <alignment horizontal="left" vertical="top" wrapText="1" readingOrder="1"/>
    </xf>
    <xf numFmtId="0" fontId="43" fillId="2" borderId="59" xfId="3" applyFont="1" applyFill="1" applyBorder="1" applyAlignment="1">
      <alignment horizontal="left" vertical="top" wrapText="1" readingOrder="1"/>
    </xf>
    <xf numFmtId="0" fontId="44" fillId="2" borderId="60" xfId="2" applyFont="1" applyFill="1" applyBorder="1" applyAlignment="1">
      <alignment horizontal="justify" vertical="center" wrapText="1"/>
    </xf>
    <xf numFmtId="0" fontId="44" fillId="2" borderId="61" xfId="2" applyFont="1" applyFill="1" applyBorder="1" applyAlignment="1">
      <alignment horizontal="justify" vertical="center" wrapText="1"/>
    </xf>
    <xf numFmtId="0" fontId="43" fillId="2" borderId="62" xfId="0" applyFont="1" applyFill="1" applyBorder="1" applyAlignment="1">
      <alignment horizontal="left" vertical="center" wrapText="1"/>
    </xf>
    <xf numFmtId="0" fontId="43" fillId="2" borderId="63" xfId="0" applyFont="1" applyFill="1" applyBorder="1" applyAlignment="1">
      <alignment horizontal="left" vertical="center" wrapText="1"/>
    </xf>
    <xf numFmtId="0" fontId="38" fillId="2" borderId="14" xfId="2" applyFont="1" applyFill="1" applyBorder="1" applyAlignment="1">
      <alignment horizontal="left" vertical="top" wrapText="1"/>
    </xf>
    <xf numFmtId="0" fontId="38" fillId="2" borderId="0" xfId="2" applyFont="1" applyFill="1" applyAlignment="1">
      <alignment horizontal="left" vertical="top" wrapText="1"/>
    </xf>
    <xf numFmtId="0" fontId="38" fillId="2" borderId="15" xfId="2" applyFont="1" applyFill="1" applyBorder="1" applyAlignment="1">
      <alignment horizontal="left" vertical="top" wrapText="1"/>
    </xf>
    <xf numFmtId="0" fontId="43" fillId="2" borderId="73" xfId="0" applyFont="1" applyFill="1" applyBorder="1" applyAlignment="1">
      <alignment horizontal="left" vertical="center" wrapText="1"/>
    </xf>
    <xf numFmtId="0" fontId="43" fillId="2" borderId="74" xfId="0" applyFont="1" applyFill="1" applyBorder="1" applyAlignment="1">
      <alignment horizontal="left" vertical="center" wrapText="1"/>
    </xf>
    <xf numFmtId="0" fontId="44" fillId="2" borderId="66" xfId="0" applyFont="1" applyFill="1" applyBorder="1" applyAlignment="1">
      <alignment horizontal="justify" vertical="center" wrapText="1"/>
    </xf>
    <xf numFmtId="0" fontId="44" fillId="2" borderId="67" xfId="0" applyFont="1" applyFill="1" applyBorder="1" applyAlignment="1">
      <alignment horizontal="justify" vertical="center" wrapText="1"/>
    </xf>
    <xf numFmtId="0" fontId="39" fillId="13" borderId="48" xfId="2" applyFont="1" applyFill="1" applyBorder="1" applyAlignment="1">
      <alignment horizontal="center" vertical="center" wrapText="1"/>
    </xf>
    <xf numFmtId="0" fontId="39" fillId="13" borderId="49" xfId="2" applyFont="1" applyFill="1" applyBorder="1" applyAlignment="1">
      <alignment horizontal="center" vertical="center" wrapText="1"/>
    </xf>
    <xf numFmtId="0" fontId="39" fillId="13" borderId="50" xfId="2" applyFont="1" applyFill="1" applyBorder="1" applyAlignment="1">
      <alignment horizontal="center" vertical="center" wrapText="1"/>
    </xf>
    <xf numFmtId="0" fontId="38" fillId="0" borderId="14" xfId="2" quotePrefix="1" applyFont="1" applyBorder="1" applyAlignment="1">
      <alignment horizontal="left" vertical="center" wrapText="1"/>
    </xf>
    <xf numFmtId="0" fontId="38" fillId="0" borderId="0" xfId="2" quotePrefix="1" applyFont="1" applyAlignment="1">
      <alignment horizontal="left" vertical="center" wrapText="1"/>
    </xf>
    <xf numFmtId="0" fontId="38" fillId="0" borderId="15" xfId="2" quotePrefix="1" applyFont="1" applyBorder="1" applyAlignment="1">
      <alignment horizontal="left" vertical="center" wrapText="1"/>
    </xf>
    <xf numFmtId="0" fontId="38" fillId="0" borderId="68" xfId="2" quotePrefix="1" applyFont="1" applyBorder="1" applyAlignment="1">
      <alignment horizontal="left" vertical="center" wrapText="1"/>
    </xf>
    <xf numFmtId="0" fontId="38" fillId="0" borderId="69" xfId="2" quotePrefix="1" applyFont="1" applyBorder="1" applyAlignment="1">
      <alignment horizontal="left" vertical="center" wrapText="1"/>
    </xf>
    <xf numFmtId="0" fontId="38" fillId="0" borderId="70" xfId="2" quotePrefix="1" applyFont="1" applyBorder="1" applyAlignment="1">
      <alignment horizontal="left" vertical="center" wrapText="1"/>
    </xf>
    <xf numFmtId="0" fontId="40" fillId="2" borderId="51" xfId="2" quotePrefix="1" applyFont="1" applyFill="1" applyBorder="1" applyAlignment="1">
      <alignment horizontal="left" vertical="top" wrapText="1"/>
    </xf>
    <xf numFmtId="0" fontId="41" fillId="2" borderId="52" xfId="2" quotePrefix="1" applyFont="1" applyFill="1" applyBorder="1" applyAlignment="1">
      <alignment horizontal="left" vertical="top" wrapText="1"/>
    </xf>
    <xf numFmtId="0" fontId="41" fillId="2" borderId="53" xfId="2" quotePrefix="1" applyFont="1" applyFill="1" applyBorder="1" applyAlignment="1">
      <alignment horizontal="left" vertical="top" wrapText="1"/>
    </xf>
    <xf numFmtId="0" fontId="38" fillId="0" borderId="14" xfId="2" quotePrefix="1" applyFont="1" applyBorder="1" applyAlignment="1">
      <alignment horizontal="left" vertical="top" wrapText="1"/>
    </xf>
    <xf numFmtId="0" fontId="38" fillId="0" borderId="0" xfId="2" quotePrefix="1" applyFont="1" applyAlignment="1">
      <alignment horizontal="left" vertical="top" wrapText="1"/>
    </xf>
    <xf numFmtId="0" fontId="38" fillId="0" borderId="15" xfId="2" quotePrefix="1" applyFont="1" applyBorder="1" applyAlignment="1">
      <alignment horizontal="left" vertical="top" wrapText="1"/>
    </xf>
    <xf numFmtId="0" fontId="43" fillId="13" borderId="54" xfId="3" applyFont="1" applyFill="1" applyBorder="1" applyAlignment="1">
      <alignment horizontal="center" vertical="center" wrapText="1"/>
    </xf>
    <xf numFmtId="0" fontId="43" fillId="13" borderId="55" xfId="3" applyFont="1" applyFill="1" applyBorder="1" applyAlignment="1">
      <alignment horizontal="center" vertical="center" wrapText="1"/>
    </xf>
    <xf numFmtId="0" fontId="43" fillId="13" borderId="56" xfId="2" applyFont="1" applyFill="1" applyBorder="1" applyAlignment="1">
      <alignment horizontal="center" vertical="center"/>
    </xf>
    <xf numFmtId="0" fontId="43" fillId="13" borderId="57" xfId="2" applyFont="1" applyFill="1" applyBorder="1" applyAlignment="1">
      <alignment horizontal="center" vertical="center"/>
    </xf>
    <xf numFmtId="0" fontId="2" fillId="2" borderId="68" xfId="2" quotePrefix="1" applyFont="1" applyFill="1" applyBorder="1" applyAlignment="1">
      <alignment horizontal="justify" vertical="center" wrapText="1"/>
    </xf>
    <xf numFmtId="0" fontId="2" fillId="2" borderId="69" xfId="2" quotePrefix="1" applyFont="1" applyFill="1" applyBorder="1" applyAlignment="1">
      <alignment horizontal="justify" vertical="center" wrapText="1"/>
    </xf>
    <xf numFmtId="0" fontId="2" fillId="2" borderId="70" xfId="2" quotePrefix="1" applyFont="1" applyFill="1" applyBorder="1" applyAlignment="1">
      <alignment horizontal="justify" vertical="center" wrapText="1"/>
    </xf>
    <xf numFmtId="0" fontId="70" fillId="0" borderId="0" xfId="0" applyFont="1" applyAlignment="1">
      <alignment horizontal="center" vertical="center" wrapText="1"/>
    </xf>
    <xf numFmtId="0" fontId="70" fillId="0" borderId="33" xfId="0" applyFont="1" applyBorder="1" applyAlignment="1">
      <alignment horizontal="center" vertical="center" wrapText="1"/>
    </xf>
    <xf numFmtId="0" fontId="55" fillId="0" borderId="80"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82" xfId="0" applyFont="1" applyBorder="1" applyAlignment="1">
      <alignment horizontal="center" vertical="center" wrapText="1"/>
    </xf>
    <xf numFmtId="0" fontId="58" fillId="15" borderId="37" xfId="0" applyFont="1" applyFill="1" applyBorder="1" applyAlignment="1">
      <alignment horizontal="center" vertical="center" wrapText="1"/>
    </xf>
    <xf numFmtId="0" fontId="58" fillId="15" borderId="33" xfId="0" applyFont="1" applyFill="1" applyBorder="1" applyAlignment="1">
      <alignment horizontal="center" vertical="center" wrapText="1"/>
    </xf>
    <xf numFmtId="0" fontId="58" fillId="15" borderId="38" xfId="0" applyFont="1" applyFill="1" applyBorder="1" applyAlignment="1">
      <alignment horizontal="center" vertical="center" wrapText="1"/>
    </xf>
    <xf numFmtId="0" fontId="57" fillId="15" borderId="37" xfId="0" applyFont="1" applyFill="1" applyBorder="1" applyAlignment="1">
      <alignment horizontal="left" vertical="center"/>
    </xf>
    <xf numFmtId="0" fontId="57" fillId="15" borderId="33" xfId="0" applyFont="1" applyFill="1" applyBorder="1" applyAlignment="1">
      <alignment horizontal="left" vertical="center"/>
    </xf>
    <xf numFmtId="0" fontId="57" fillId="15" borderId="38" xfId="0" applyFont="1" applyFill="1" applyBorder="1" applyAlignment="1">
      <alignment horizontal="left" vertical="center"/>
    </xf>
    <xf numFmtId="0" fontId="59" fillId="15" borderId="99" xfId="0" applyFont="1" applyFill="1" applyBorder="1" applyAlignment="1">
      <alignment horizontal="justify" vertical="top" wrapText="1"/>
    </xf>
    <xf numFmtId="0" fontId="59" fillId="15" borderId="100" xfId="0" applyFont="1" applyFill="1" applyBorder="1" applyAlignment="1">
      <alignment horizontal="justify" vertical="top"/>
    </xf>
    <xf numFmtId="0" fontId="59" fillId="15" borderId="101" xfId="0" applyFont="1" applyFill="1" applyBorder="1" applyAlignment="1">
      <alignment horizontal="justify" vertical="top"/>
    </xf>
    <xf numFmtId="0" fontId="59" fillId="2" borderId="0" xfId="0" applyFont="1" applyFill="1" applyAlignment="1">
      <alignment horizontal="center" vertical="center" wrapText="1"/>
    </xf>
    <xf numFmtId="0" fontId="70" fillId="0" borderId="77" xfId="0" applyFont="1" applyBorder="1" applyAlignment="1">
      <alignment vertical="center" wrapText="1"/>
    </xf>
    <xf numFmtId="0" fontId="70" fillId="0" borderId="37" xfId="0" applyFont="1" applyBorder="1" applyAlignment="1">
      <alignment vertical="center" wrapText="1"/>
    </xf>
    <xf numFmtId="0" fontId="70" fillId="0" borderId="78" xfId="0" applyFont="1" applyBorder="1" applyAlignment="1">
      <alignment horizontal="center" vertical="center" wrapText="1"/>
    </xf>
    <xf numFmtId="0" fontId="72" fillId="0" borderId="79" xfId="0" applyFont="1" applyBorder="1" applyAlignment="1">
      <alignment horizontal="center" vertical="center" wrapText="1"/>
    </xf>
    <xf numFmtId="0" fontId="72" fillId="0" borderId="38" xfId="0" applyFont="1" applyBorder="1" applyAlignment="1">
      <alignment horizontal="center" vertical="center" wrapText="1"/>
    </xf>
    <xf numFmtId="0" fontId="57" fillId="15" borderId="103" xfId="0" applyFont="1" applyFill="1" applyBorder="1" applyAlignment="1">
      <alignment horizontal="left" vertical="center" wrapText="1"/>
    </xf>
    <xf numFmtId="0" fontId="57" fillId="15" borderId="100" xfId="0" applyFont="1" applyFill="1" applyBorder="1" applyAlignment="1">
      <alignment horizontal="left" vertical="center" wrapText="1"/>
    </xf>
    <xf numFmtId="0" fontId="57" fillId="15" borderId="102" xfId="0" applyFont="1" applyFill="1" applyBorder="1" applyAlignment="1">
      <alignment horizontal="left" vertical="center" wrapText="1"/>
    </xf>
    <xf numFmtId="0" fontId="62" fillId="18" borderId="36" xfId="0" applyFont="1" applyFill="1" applyBorder="1" applyAlignment="1">
      <alignment horizontal="center" vertical="center" wrapText="1"/>
    </xf>
    <xf numFmtId="0" fontId="62" fillId="18" borderId="47" xfId="0" applyFont="1" applyFill="1" applyBorder="1" applyAlignment="1">
      <alignment horizontal="center" vertical="center" wrapText="1"/>
    </xf>
    <xf numFmtId="0" fontId="62" fillId="19" borderId="12" xfId="0" applyFont="1" applyFill="1" applyBorder="1" applyAlignment="1">
      <alignment horizontal="right" vertical="center"/>
    </xf>
    <xf numFmtId="0" fontId="62" fillId="19" borderId="19" xfId="0" applyFont="1" applyFill="1" applyBorder="1" applyAlignment="1">
      <alignment horizontal="right" vertical="center"/>
    </xf>
    <xf numFmtId="0" fontId="62" fillId="19" borderId="86" xfId="0" applyFont="1" applyFill="1" applyBorder="1" applyAlignment="1">
      <alignment horizontal="right" vertical="center"/>
    </xf>
    <xf numFmtId="0" fontId="62" fillId="19" borderId="39" xfId="0" applyFont="1" applyFill="1" applyBorder="1" applyAlignment="1">
      <alignment horizontal="right" vertical="center"/>
    </xf>
    <xf numFmtId="0" fontId="62" fillId="19" borderId="40" xfId="0" applyFont="1" applyFill="1" applyBorder="1" applyAlignment="1">
      <alignment horizontal="right" vertical="center"/>
    </xf>
    <xf numFmtId="0" fontId="5" fillId="0" borderId="19" xfId="0" applyFont="1" applyBorder="1" applyAlignment="1">
      <alignment horizontal="center"/>
    </xf>
    <xf numFmtId="0" fontId="5" fillId="0" borderId="0" xfId="0" applyFont="1" applyAlignment="1">
      <alignment horizontal="center"/>
    </xf>
    <xf numFmtId="0" fontId="5" fillId="0" borderId="69" xfId="0" applyFont="1" applyBorder="1" applyAlignment="1">
      <alignment horizontal="center"/>
    </xf>
    <xf numFmtId="0" fontId="70" fillId="0" borderId="19" xfId="0" applyFont="1" applyBorder="1" applyAlignment="1">
      <alignment horizontal="center" vertical="center" wrapText="1"/>
    </xf>
    <xf numFmtId="0" fontId="61" fillId="0" borderId="113" xfId="0" applyFont="1" applyBorder="1" applyAlignment="1">
      <alignment horizontal="left" vertical="center" wrapText="1"/>
    </xf>
    <xf numFmtId="0" fontId="61" fillId="0" borderId="19" xfId="0" applyFont="1" applyBorder="1" applyAlignment="1">
      <alignment horizontal="left" vertical="center" wrapText="1"/>
    </xf>
    <xf numFmtId="0" fontId="61" fillId="0" borderId="13" xfId="0" applyFont="1" applyBorder="1" applyAlignment="1">
      <alignment horizontal="left" vertical="center" wrapText="1"/>
    </xf>
    <xf numFmtId="0" fontId="61" fillId="0" borderId="114" xfId="0" applyFont="1" applyBorder="1" applyAlignment="1">
      <alignment horizontal="left" vertical="center" wrapText="1"/>
    </xf>
    <xf numFmtId="0" fontId="61" fillId="0" borderId="0" xfId="0" applyFont="1" applyAlignment="1">
      <alignment horizontal="left" vertical="center" wrapText="1"/>
    </xf>
    <xf numFmtId="0" fontId="61" fillId="0" borderId="15" xfId="0" applyFont="1" applyBorder="1" applyAlignment="1">
      <alignment horizontal="left" vertical="center" wrapText="1"/>
    </xf>
    <xf numFmtId="0" fontId="61" fillId="0" borderId="90" xfId="0" applyFont="1" applyBorder="1" applyAlignment="1">
      <alignment horizontal="left" vertical="center" wrapText="1"/>
    </xf>
    <xf numFmtId="0" fontId="61" fillId="0" borderId="69" xfId="0" applyFont="1" applyBorder="1" applyAlignment="1">
      <alignment horizontal="left" vertical="center" wrapText="1"/>
    </xf>
    <xf numFmtId="0" fontId="61" fillId="0" borderId="70" xfId="0" applyFont="1" applyBorder="1" applyAlignment="1">
      <alignment horizontal="left" vertical="center" wrapText="1"/>
    </xf>
    <xf numFmtId="0" fontId="70" fillId="0" borderId="69" xfId="0" applyFont="1" applyBorder="1" applyAlignment="1">
      <alignment horizontal="center" vertical="center" wrapText="1"/>
    </xf>
    <xf numFmtId="0" fontId="0" fillId="0" borderId="69" xfId="0" applyBorder="1" applyAlignment="1">
      <alignment horizontal="center"/>
    </xf>
    <xf numFmtId="0" fontId="0" fillId="0" borderId="88" xfId="0" applyBorder="1" applyAlignment="1">
      <alignment horizontal="center"/>
    </xf>
    <xf numFmtId="0" fontId="57" fillId="15" borderId="33" xfId="0" applyFont="1" applyFill="1" applyBorder="1" applyAlignment="1">
      <alignment vertical="center"/>
    </xf>
    <xf numFmtId="0" fontId="70" fillId="0" borderId="12" xfId="0" applyFont="1" applyBorder="1" applyAlignment="1">
      <alignment horizontal="center" vertical="center" wrapText="1"/>
    </xf>
    <xf numFmtId="0" fontId="70" fillId="0" borderId="86"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87" xfId="0" applyFont="1" applyBorder="1" applyAlignment="1">
      <alignment horizontal="center" vertical="center" wrapText="1"/>
    </xf>
    <xf numFmtId="0" fontId="61" fillId="0" borderId="117" xfId="0" applyFont="1" applyBorder="1" applyAlignment="1">
      <alignment horizontal="left" vertical="center" wrapText="1"/>
    </xf>
    <xf numFmtId="0" fontId="61" fillId="0" borderId="118"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4"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2" xfId="0" applyFont="1" applyBorder="1" applyAlignment="1">
      <alignment horizontal="left" vertical="center" wrapText="1"/>
    </xf>
    <xf numFmtId="0" fontId="61" fillId="0" borderId="95" xfId="0" applyFont="1" applyBorder="1" applyAlignment="1">
      <alignment horizontal="left" vertical="center" wrapText="1"/>
    </xf>
    <xf numFmtId="0" fontId="70" fillId="0" borderId="68" xfId="0" applyFont="1" applyBorder="1" applyAlignment="1">
      <alignment horizontal="center" vertical="center" wrapText="1"/>
    </xf>
    <xf numFmtId="0" fontId="70" fillId="0" borderId="88" xfId="0" applyFont="1" applyBorder="1" applyAlignment="1">
      <alignment horizontal="center" vertical="center" wrapText="1"/>
    </xf>
    <xf numFmtId="0" fontId="61" fillId="0" borderId="33" xfId="0" applyFont="1" applyBorder="1" applyAlignment="1">
      <alignment horizontal="left" vertical="center" wrapText="1"/>
    </xf>
    <xf numFmtId="0" fontId="36" fillId="0" borderId="92" xfId="0" applyFont="1" applyBorder="1" applyAlignment="1" applyProtection="1">
      <alignment horizontal="justify" vertical="center" wrapText="1"/>
      <protection locked="0"/>
    </xf>
    <xf numFmtId="0" fontId="36" fillId="0" borderId="95" xfId="0" applyFont="1" applyBorder="1" applyAlignment="1" applyProtection="1">
      <alignment horizontal="justify" vertical="center" wrapText="1"/>
      <protection locked="0"/>
    </xf>
    <xf numFmtId="0" fontId="60" fillId="0" borderId="33" xfId="0" applyFont="1" applyBorder="1" applyAlignment="1">
      <alignment horizontal="justify" vertical="center" wrapText="1"/>
    </xf>
    <xf numFmtId="0" fontId="60" fillId="2" borderId="33" xfId="0" applyFont="1" applyFill="1" applyBorder="1" applyAlignment="1">
      <alignment horizontal="justify" vertical="center" wrapText="1"/>
    </xf>
    <xf numFmtId="0" fontId="36" fillId="2" borderId="92" xfId="0" applyFont="1" applyFill="1" applyBorder="1" applyAlignment="1" applyProtection="1">
      <alignment horizontal="justify" vertical="center" wrapText="1"/>
      <protection locked="0"/>
    </xf>
    <xf numFmtId="0" fontId="36" fillId="2" borderId="95" xfId="0" applyFont="1" applyFill="1" applyBorder="1" applyAlignment="1" applyProtection="1">
      <alignment horizontal="justify" vertical="center" wrapText="1"/>
      <protection locked="0"/>
    </xf>
    <xf numFmtId="0" fontId="60" fillId="0" borderId="92" xfId="0" applyFont="1" applyBorder="1" applyAlignment="1">
      <alignment horizontal="justify" vertical="center" wrapText="1"/>
    </xf>
    <xf numFmtId="0" fontId="60" fillId="0" borderId="81" xfId="0" applyFont="1" applyBorder="1" applyAlignment="1">
      <alignment horizontal="justify" vertical="center" wrapText="1"/>
    </xf>
    <xf numFmtId="0" fontId="60" fillId="0" borderId="95" xfId="0" applyFont="1" applyBorder="1" applyAlignment="1">
      <alignment horizontal="justify" vertical="center" wrapText="1"/>
    </xf>
    <xf numFmtId="0" fontId="56" fillId="0" borderId="80" xfId="0" applyFont="1" applyBorder="1" applyAlignment="1">
      <alignment horizontal="center" vertical="center" wrapText="1"/>
    </xf>
    <xf numFmtId="0" fontId="56" fillId="0" borderId="81" xfId="0" applyFont="1" applyBorder="1" applyAlignment="1">
      <alignment horizontal="center" vertical="center" wrapText="1"/>
    </xf>
    <xf numFmtId="0" fontId="56" fillId="0" borderId="82" xfId="0" applyFont="1" applyBorder="1" applyAlignment="1">
      <alignment horizontal="center" vertical="center" wrapText="1"/>
    </xf>
    <xf numFmtId="0" fontId="62" fillId="19" borderId="51" xfId="0" applyFont="1" applyFill="1" applyBorder="1" applyAlignment="1">
      <alignment horizontal="left" vertical="center"/>
    </xf>
    <xf numFmtId="0" fontId="62" fillId="19" borderId="52" xfId="0" applyFont="1" applyFill="1" applyBorder="1" applyAlignment="1">
      <alignment horizontal="left" vertical="center"/>
    </xf>
    <xf numFmtId="0" fontId="62" fillId="19" borderId="53" xfId="0" applyFont="1" applyFill="1" applyBorder="1" applyAlignment="1">
      <alignment horizontal="left" vertical="center"/>
    </xf>
    <xf numFmtId="0" fontId="62" fillId="19" borderId="16" xfId="0" applyFont="1" applyFill="1" applyBorder="1" applyAlignment="1">
      <alignment horizontal="left" vertical="center"/>
    </xf>
    <xf numFmtId="0" fontId="62" fillId="19" borderId="18" xfId="0" applyFont="1" applyFill="1" applyBorder="1" applyAlignment="1">
      <alignment horizontal="left" vertical="center"/>
    </xf>
    <xf numFmtId="0" fontId="62" fillId="19" borderId="17" xfId="0" applyFont="1" applyFill="1" applyBorder="1" applyAlignment="1">
      <alignment horizontal="left" vertical="center"/>
    </xf>
    <xf numFmtId="0" fontId="66" fillId="18" borderId="33" xfId="0" applyFont="1" applyFill="1" applyBorder="1" applyAlignment="1">
      <alignment horizontal="center" vertical="center" wrapText="1"/>
    </xf>
    <xf numFmtId="0" fontId="67" fillId="18" borderId="92" xfId="0" applyFont="1" applyFill="1" applyBorder="1" applyAlignment="1">
      <alignment horizontal="center" vertical="center" wrapText="1"/>
    </xf>
    <xf numFmtId="0" fontId="67" fillId="18" borderId="81" xfId="0" applyFont="1" applyFill="1" applyBorder="1" applyAlignment="1">
      <alignment horizontal="center" vertical="center" wrapText="1"/>
    </xf>
    <xf numFmtId="0" fontId="67" fillId="18" borderId="95" xfId="0" applyFont="1" applyFill="1" applyBorder="1" applyAlignment="1">
      <alignment horizontal="center" vertical="center" wrapText="1"/>
    </xf>
    <xf numFmtId="0" fontId="67" fillId="18" borderId="33" xfId="0" applyFont="1" applyFill="1" applyBorder="1" applyAlignment="1">
      <alignment horizontal="center" vertical="center" wrapText="1"/>
    </xf>
    <xf numFmtId="0" fontId="67" fillId="18" borderId="33" xfId="0" applyFont="1" applyFill="1" applyBorder="1" applyAlignment="1">
      <alignment horizontal="center" vertical="center"/>
    </xf>
    <xf numFmtId="0" fontId="67" fillId="18" borderId="92" xfId="0" applyFont="1" applyFill="1" applyBorder="1" applyAlignment="1">
      <alignment horizontal="center"/>
    </xf>
    <xf numFmtId="0" fontId="67" fillId="18" borderId="81" xfId="0" applyFont="1" applyFill="1" applyBorder="1" applyAlignment="1">
      <alignment horizontal="center"/>
    </xf>
    <xf numFmtId="0" fontId="67" fillId="18" borderId="95" xfId="0" applyFont="1" applyFill="1" applyBorder="1" applyAlignment="1">
      <alignment horizontal="center"/>
    </xf>
    <xf numFmtId="0" fontId="57" fillId="0" borderId="92" xfId="0" applyFont="1" applyBorder="1" applyAlignment="1">
      <alignment horizontal="justify" vertical="center" wrapText="1"/>
    </xf>
    <xf numFmtId="0" fontId="57" fillId="0" borderId="81" xfId="0" applyFont="1" applyBorder="1" applyAlignment="1">
      <alignment horizontal="justify" vertical="center" wrapText="1"/>
    </xf>
    <xf numFmtId="0" fontId="57" fillId="0" borderId="95" xfId="0" applyFont="1" applyBorder="1" applyAlignment="1">
      <alignment horizontal="justify" vertical="center" wrapText="1"/>
    </xf>
    <xf numFmtId="0" fontId="57" fillId="2" borderId="92" xfId="0" applyFont="1" applyFill="1" applyBorder="1" applyAlignment="1">
      <alignment horizontal="justify" vertical="center" wrapText="1"/>
    </xf>
    <xf numFmtId="0" fontId="57" fillId="2" borderId="81" xfId="0" applyFont="1" applyFill="1" applyBorder="1" applyAlignment="1">
      <alignment horizontal="justify" vertical="center" wrapText="1"/>
    </xf>
    <xf numFmtId="0" fontId="57" fillId="2" borderId="95" xfId="0" applyFont="1" applyFill="1" applyBorder="1" applyAlignment="1">
      <alignment horizontal="justify" vertical="center" wrapText="1"/>
    </xf>
    <xf numFmtId="0" fontId="60" fillId="0" borderId="92" xfId="0" applyFont="1" applyBorder="1" applyAlignment="1" applyProtection="1">
      <alignment horizontal="justify" vertical="center" wrapText="1"/>
      <protection locked="0"/>
    </xf>
    <xf numFmtId="0" fontId="60" fillId="0" borderId="81" xfId="0" applyFont="1" applyBorder="1" applyAlignment="1" applyProtection="1">
      <alignment horizontal="justify" vertical="center" wrapText="1"/>
      <protection locked="0"/>
    </xf>
    <xf numFmtId="0" fontId="60" fillId="0" borderId="95" xfId="0" applyFont="1" applyBorder="1" applyAlignment="1" applyProtection="1">
      <alignment horizontal="justify" vertical="center" wrapText="1"/>
      <protection locked="0"/>
    </xf>
    <xf numFmtId="0" fontId="60" fillId="2" borderId="92" xfId="0" applyFont="1" applyFill="1" applyBorder="1" applyAlignment="1">
      <alignment horizontal="justify" vertical="center" wrapText="1"/>
    </xf>
    <xf numFmtId="0" fontId="60" fillId="2" borderId="81" xfId="0" applyFont="1" applyFill="1" applyBorder="1" applyAlignment="1">
      <alignment horizontal="justify" vertical="center" wrapText="1"/>
    </xf>
    <xf numFmtId="0" fontId="60" fillId="2" borderId="95" xfId="0" applyFont="1" applyFill="1" applyBorder="1" applyAlignment="1">
      <alignment horizontal="justify" vertical="center" wrapText="1"/>
    </xf>
    <xf numFmtId="0" fontId="36" fillId="0" borderId="92" xfId="0" applyFont="1" applyBorder="1" applyAlignment="1" applyProtection="1">
      <alignment horizontal="left" vertical="center" wrapText="1"/>
      <protection locked="0"/>
    </xf>
    <xf numFmtId="0" fontId="36" fillId="0" borderId="95" xfId="0" applyFont="1" applyBorder="1" applyAlignment="1" applyProtection="1">
      <alignment horizontal="left" vertical="center" wrapText="1"/>
      <protection locked="0"/>
    </xf>
    <xf numFmtId="0" fontId="36" fillId="0" borderId="92" xfId="0" applyFont="1" applyBorder="1" applyAlignment="1" applyProtection="1">
      <alignment horizontal="left" vertical="center"/>
      <protection locked="0"/>
    </xf>
    <xf numFmtId="0" fontId="36" fillId="0" borderId="81" xfId="0" applyFont="1" applyBorder="1" applyAlignment="1" applyProtection="1">
      <alignment horizontal="left" vertical="center"/>
      <protection locked="0"/>
    </xf>
    <xf numFmtId="0" fontId="36" fillId="0" borderId="95" xfId="0" applyFont="1" applyBorder="1" applyAlignment="1" applyProtection="1">
      <alignment horizontal="left" vertical="center"/>
      <protection locked="0"/>
    </xf>
    <xf numFmtId="0" fontId="36" fillId="0" borderId="92"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95" xfId="0" applyFont="1" applyBorder="1" applyAlignment="1" applyProtection="1">
      <alignment horizontal="center" vertical="center"/>
      <protection locked="0"/>
    </xf>
    <xf numFmtId="0" fontId="36" fillId="2" borderId="92" xfId="0" applyFont="1" applyFill="1" applyBorder="1" applyAlignment="1" applyProtection="1">
      <alignment horizontal="left" vertical="center" wrapText="1"/>
      <protection locked="0"/>
    </xf>
    <xf numFmtId="0" fontId="36" fillId="2" borderId="95" xfId="0" applyFont="1" applyFill="1" applyBorder="1" applyAlignment="1" applyProtection="1">
      <alignment horizontal="left" vertical="center" wrapText="1"/>
      <protection locked="0"/>
    </xf>
    <xf numFmtId="0" fontId="36" fillId="2" borderId="33" xfId="0" applyFont="1" applyFill="1" applyBorder="1" applyAlignment="1" applyProtection="1">
      <alignment horizontal="left" vertical="center" wrapText="1"/>
      <protection locked="0"/>
    </xf>
    <xf numFmtId="0" fontId="36" fillId="2" borderId="33" xfId="0" applyFont="1" applyFill="1" applyBorder="1" applyAlignment="1" applyProtection="1">
      <alignment horizontal="left" vertical="center"/>
      <protection locked="0"/>
    </xf>
    <xf numFmtId="0" fontId="67" fillId="18" borderId="33" xfId="0" applyFont="1" applyFill="1" applyBorder="1" applyAlignment="1">
      <alignment horizontal="center" vertical="center" textRotation="255"/>
    </xf>
    <xf numFmtId="0" fontId="67" fillId="18" borderId="81" xfId="0" applyFont="1" applyFill="1" applyBorder="1" applyAlignment="1">
      <alignment horizontal="center" vertical="center"/>
    </xf>
    <xf numFmtId="0" fontId="67" fillId="18" borderId="95" xfId="0" applyFont="1" applyFill="1" applyBorder="1" applyAlignment="1">
      <alignment horizontal="center" vertical="center"/>
    </xf>
    <xf numFmtId="0" fontId="57" fillId="0" borderId="92" xfId="0" applyFont="1" applyBorder="1" applyAlignment="1">
      <alignment horizontal="left" vertical="center" wrapText="1"/>
    </xf>
    <xf numFmtId="0" fontId="57" fillId="0" borderId="95" xfId="0" applyFont="1" applyBorder="1" applyAlignment="1">
      <alignment horizontal="left" vertical="center" wrapText="1"/>
    </xf>
    <xf numFmtId="0" fontId="0" fillId="0" borderId="95" xfId="0" applyBorder="1" applyAlignment="1">
      <alignment horizontal="justify" vertical="center" wrapText="1"/>
    </xf>
    <xf numFmtId="0" fontId="57" fillId="2" borderId="92" xfId="0" applyFont="1" applyFill="1" applyBorder="1" applyAlignment="1">
      <alignment horizontal="left" vertical="top" wrapText="1"/>
    </xf>
    <xf numFmtId="0" fontId="57" fillId="2" borderId="95" xfId="0" applyFont="1" applyFill="1" applyBorder="1" applyAlignment="1">
      <alignment horizontal="left" vertical="top"/>
    </xf>
    <xf numFmtId="0" fontId="60" fillId="0" borderId="92" xfId="0" applyFont="1" applyBorder="1" applyAlignment="1">
      <alignment horizontal="left" vertical="center" wrapText="1"/>
    </xf>
    <xf numFmtId="0" fontId="60" fillId="0" borderId="95" xfId="0" applyFont="1" applyBorder="1" applyAlignment="1">
      <alignment horizontal="left" vertical="center" wrapText="1"/>
    </xf>
    <xf numFmtId="0" fontId="62" fillId="2" borderId="95" xfId="0" applyFont="1" applyFill="1" applyBorder="1" applyAlignment="1">
      <alignment horizontal="justify" vertical="center" wrapText="1"/>
    </xf>
    <xf numFmtId="0" fontId="36" fillId="2" borderId="92" xfId="0" applyFont="1" applyFill="1" applyBorder="1" applyAlignment="1" applyProtection="1">
      <alignment horizontal="left" vertical="center"/>
      <protection locked="0"/>
    </xf>
    <xf numFmtId="0" fontId="36" fillId="2" borderId="95" xfId="0" applyFont="1" applyFill="1" applyBorder="1" applyAlignment="1" applyProtection="1">
      <alignment horizontal="left" vertical="center"/>
      <protection locked="0"/>
    </xf>
    <xf numFmtId="0" fontId="36" fillId="2" borderId="81" xfId="0" applyFont="1" applyFill="1" applyBorder="1" applyAlignment="1" applyProtection="1">
      <alignment horizontal="left" vertical="center"/>
      <protection locked="0"/>
    </xf>
    <xf numFmtId="0" fontId="36" fillId="2" borderId="115" xfId="0" applyFont="1" applyFill="1" applyBorder="1" applyAlignment="1" applyProtection="1">
      <alignment horizontal="left" vertical="center"/>
      <protection locked="0"/>
    </xf>
    <xf numFmtId="0" fontId="57" fillId="2" borderId="92" xfId="0" applyFont="1" applyFill="1" applyBorder="1" applyAlignment="1">
      <alignment horizontal="left" vertical="center" wrapText="1"/>
    </xf>
    <xf numFmtId="0" fontId="57" fillId="2" borderId="95" xfId="0" applyFont="1" applyFill="1" applyBorder="1" applyAlignment="1">
      <alignment horizontal="left" vertical="center" wrapText="1"/>
    </xf>
    <xf numFmtId="0" fontId="67" fillId="18" borderId="92" xfId="0" applyFont="1" applyFill="1" applyBorder="1" applyAlignment="1">
      <alignment horizontal="center" wrapText="1"/>
    </xf>
    <xf numFmtId="0" fontId="67" fillId="18" borderId="95" xfId="0" applyFont="1" applyFill="1" applyBorder="1" applyAlignment="1">
      <alignment horizontal="center" wrapText="1"/>
    </xf>
    <xf numFmtId="0" fontId="67" fillId="18" borderId="92" xfId="0" applyFont="1" applyFill="1" applyBorder="1" applyAlignment="1">
      <alignment horizontal="center" vertical="top" wrapText="1"/>
    </xf>
    <xf numFmtId="0" fontId="67" fillId="18" borderId="81" xfId="0" applyFont="1" applyFill="1" applyBorder="1" applyAlignment="1">
      <alignment horizontal="center" vertical="top"/>
    </xf>
    <xf numFmtId="0" fontId="67" fillId="18" borderId="95" xfId="0" applyFont="1" applyFill="1" applyBorder="1" applyAlignment="1">
      <alignment horizontal="center" vertical="top"/>
    </xf>
    <xf numFmtId="0" fontId="59" fillId="0" borderId="92" xfId="0" applyFont="1" applyBorder="1" applyAlignment="1">
      <alignment horizontal="justify" vertical="center" wrapText="1"/>
    </xf>
    <xf numFmtId="0" fontId="57" fillId="0" borderId="33" xfId="0" applyFont="1" applyBorder="1" applyAlignment="1">
      <alignment horizontal="justify" vertical="center" wrapText="1"/>
    </xf>
    <xf numFmtId="0" fontId="36" fillId="2" borderId="92" xfId="0" applyFont="1" applyFill="1" applyBorder="1" applyAlignment="1" applyProtection="1">
      <alignment horizontal="center" vertical="center"/>
      <protection locked="0"/>
    </xf>
    <xf numFmtId="0" fontId="36" fillId="2" borderId="95" xfId="0" applyFont="1" applyFill="1" applyBorder="1" applyAlignment="1" applyProtection="1">
      <alignment horizontal="center" vertical="center"/>
      <protection locked="0"/>
    </xf>
    <xf numFmtId="0" fontId="36" fillId="2" borderId="81" xfId="0" applyFont="1" applyFill="1" applyBorder="1" applyAlignment="1" applyProtection="1">
      <alignment horizontal="center" vertical="center"/>
      <protection locked="0"/>
    </xf>
    <xf numFmtId="0" fontId="60" fillId="2" borderId="92" xfId="0" applyFont="1" applyFill="1" applyBorder="1" applyAlignment="1" applyProtection="1">
      <alignment horizontal="justify" vertical="center" wrapText="1"/>
      <protection locked="0"/>
    </xf>
    <xf numFmtId="0" fontId="60" fillId="2" borderId="95" xfId="0" applyFont="1" applyFill="1" applyBorder="1" applyAlignment="1" applyProtection="1">
      <alignment horizontal="justify" vertical="center" wrapText="1"/>
      <protection locked="0"/>
    </xf>
    <xf numFmtId="0" fontId="60" fillId="2" borderId="92" xfId="0" applyFont="1" applyFill="1" applyBorder="1" applyAlignment="1" applyProtection="1">
      <alignment horizontal="left" vertical="center" wrapText="1"/>
      <protection locked="0"/>
    </xf>
    <xf numFmtId="0" fontId="60" fillId="2" borderId="95" xfId="0" applyFont="1" applyFill="1" applyBorder="1" applyAlignment="1" applyProtection="1">
      <alignment horizontal="left" vertical="center" wrapText="1"/>
      <protection locked="0"/>
    </xf>
    <xf numFmtId="0" fontId="57" fillId="0" borderId="0" xfId="0" applyFont="1" applyAlignment="1">
      <alignment horizontal="center"/>
    </xf>
    <xf numFmtId="0" fontId="36" fillId="2" borderId="0" xfId="0" applyFont="1" applyFill="1" applyAlignment="1">
      <alignment horizontal="left"/>
    </xf>
    <xf numFmtId="14" fontId="57" fillId="2" borderId="4" xfId="0" applyNumberFormat="1" applyFont="1" applyFill="1" applyBorder="1" applyAlignment="1" applyProtection="1">
      <alignment horizontal="center" vertical="center"/>
      <protection locked="0"/>
    </xf>
    <xf numFmtId="14" fontId="57" fillId="2" borderId="5" xfId="0" applyNumberFormat="1" applyFont="1" applyFill="1" applyBorder="1" applyAlignment="1" applyProtection="1">
      <alignment horizontal="center" vertical="center"/>
      <protection locked="0"/>
    </xf>
    <xf numFmtId="0" fontId="57" fillId="2" borderId="4" xfId="0" applyFont="1" applyFill="1" applyBorder="1" applyAlignment="1" applyProtection="1">
      <alignment horizontal="justify" vertical="center" wrapText="1"/>
      <protection locked="0"/>
    </xf>
    <xf numFmtId="0" fontId="57" fillId="2" borderId="5" xfId="0" applyFont="1" applyFill="1" applyBorder="1" applyAlignment="1" applyProtection="1">
      <alignment horizontal="justify" vertical="center" wrapText="1"/>
      <protection locked="0"/>
    </xf>
    <xf numFmtId="0" fontId="57" fillId="2" borderId="4" xfId="0" applyFont="1" applyFill="1" applyBorder="1" applyAlignment="1" applyProtection="1">
      <alignment horizontal="center" vertical="center"/>
      <protection locked="0"/>
    </xf>
    <xf numFmtId="0" fontId="57" fillId="2" borderId="5" xfId="0" applyFont="1" applyFill="1" applyBorder="1" applyAlignment="1" applyProtection="1">
      <alignment horizontal="center" vertical="center"/>
      <protection locked="0"/>
    </xf>
    <xf numFmtId="0" fontId="62" fillId="2" borderId="4" xfId="0" applyFont="1" applyFill="1" applyBorder="1" applyAlignment="1" applyProtection="1">
      <alignment horizontal="center" vertical="center" textRotation="90"/>
      <protection hidden="1"/>
    </xf>
    <xf numFmtId="0" fontId="62" fillId="2" borderId="5" xfId="0" applyFont="1" applyFill="1" applyBorder="1" applyAlignment="1" applyProtection="1">
      <alignment horizontal="center" vertical="center" textRotation="90"/>
      <protection hidden="1"/>
    </xf>
    <xf numFmtId="0" fontId="57" fillId="2" borderId="4" xfId="0" applyFont="1" applyFill="1" applyBorder="1" applyAlignment="1" applyProtection="1">
      <alignment horizontal="center" vertical="center" textRotation="90"/>
      <protection locked="0"/>
    </xf>
    <xf numFmtId="0" fontId="57" fillId="2" borderId="5" xfId="0" applyFont="1" applyFill="1" applyBorder="1" applyAlignment="1" applyProtection="1">
      <alignment horizontal="center" vertical="center" textRotation="90"/>
      <protection locked="0"/>
    </xf>
    <xf numFmtId="0" fontId="23" fillId="2" borderId="28" xfId="0" applyFont="1" applyFill="1" applyBorder="1" applyAlignment="1">
      <alignment horizontal="justify" vertical="center"/>
    </xf>
    <xf numFmtId="0" fontId="23" fillId="2" borderId="29" xfId="0" applyFont="1" applyFill="1" applyBorder="1" applyAlignment="1">
      <alignment horizontal="justify" vertical="center"/>
    </xf>
    <xf numFmtId="0" fontId="23" fillId="2" borderId="30" xfId="0" applyFont="1" applyFill="1" applyBorder="1" applyAlignment="1">
      <alignment horizontal="justify" vertical="center"/>
    </xf>
    <xf numFmtId="0" fontId="23" fillId="2" borderId="3" xfId="0" applyFont="1" applyFill="1" applyBorder="1" applyAlignment="1">
      <alignment horizontal="justify" vertical="center"/>
    </xf>
    <xf numFmtId="0" fontId="23" fillId="2" borderId="31" xfId="0" applyFont="1" applyFill="1" applyBorder="1" applyAlignment="1">
      <alignment horizontal="justify" vertical="center"/>
    </xf>
    <xf numFmtId="0" fontId="23" fillId="2" borderId="32" xfId="0" applyFont="1" applyFill="1" applyBorder="1" applyAlignment="1">
      <alignment horizontal="justify" vertical="center"/>
    </xf>
    <xf numFmtId="0" fontId="62" fillId="2" borderId="6" xfId="0" applyFont="1" applyFill="1" applyBorder="1" applyAlignment="1">
      <alignment horizontal="justify" vertical="center"/>
    </xf>
    <xf numFmtId="0" fontId="62" fillId="2" borderId="10" xfId="0" applyFont="1" applyFill="1" applyBorder="1" applyAlignment="1">
      <alignment horizontal="justify" vertical="center"/>
    </xf>
    <xf numFmtId="0" fontId="62" fillId="2" borderId="31" xfId="0" applyFont="1" applyFill="1" applyBorder="1" applyAlignment="1">
      <alignment horizontal="justify" vertical="center"/>
    </xf>
    <xf numFmtId="0" fontId="62" fillId="2" borderId="32" xfId="0" applyFont="1" applyFill="1" applyBorder="1" applyAlignment="1">
      <alignment horizontal="justify" vertical="center"/>
    </xf>
    <xf numFmtId="0" fontId="62" fillId="2" borderId="3" xfId="0" applyFont="1" applyFill="1" applyBorder="1" applyAlignment="1">
      <alignment horizontal="justify" vertical="center"/>
    </xf>
    <xf numFmtId="0" fontId="62" fillId="2" borderId="2" xfId="0" applyFont="1" applyFill="1" applyBorder="1" applyAlignment="1">
      <alignment horizontal="justify" vertical="center" textRotation="90" wrapText="1"/>
    </xf>
    <xf numFmtId="0" fontId="62" fillId="2" borderId="5"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62" fillId="2" borderId="9" xfId="0" applyFont="1" applyFill="1" applyBorder="1" applyAlignment="1">
      <alignment horizontal="center" vertical="center"/>
    </xf>
    <xf numFmtId="0" fontId="62" fillId="2" borderId="3" xfId="0" applyFont="1" applyFill="1" applyBorder="1" applyAlignment="1">
      <alignment horizontal="center" vertical="center"/>
    </xf>
    <xf numFmtId="0" fontId="62" fillId="2" borderId="9" xfId="0" applyFont="1" applyFill="1" applyBorder="1" applyAlignment="1">
      <alignment horizontal="center" vertical="center" wrapText="1"/>
    </xf>
    <xf numFmtId="0" fontId="62" fillId="2" borderId="2" xfId="0" applyFont="1" applyFill="1" applyBorder="1" applyAlignment="1">
      <alignment horizontal="center" vertical="center"/>
    </xf>
    <xf numFmtId="0" fontId="62" fillId="2" borderId="4" xfId="0" applyFont="1" applyFill="1" applyBorder="1" applyAlignment="1">
      <alignment horizontal="center" vertical="center" wrapText="1"/>
    </xf>
    <xf numFmtId="9" fontId="57" fillId="2" borderId="4" xfId="0" applyNumberFormat="1" applyFont="1" applyFill="1" applyBorder="1" applyAlignment="1" applyProtection="1">
      <alignment horizontal="justify" vertical="center" wrapText="1"/>
      <protection hidden="1"/>
    </xf>
    <xf numFmtId="9" fontId="57" fillId="2" borderId="8" xfId="0" applyNumberFormat="1" applyFont="1" applyFill="1" applyBorder="1" applyAlignment="1" applyProtection="1">
      <alignment horizontal="justify" vertical="center" wrapText="1"/>
      <protection hidden="1"/>
    </xf>
    <xf numFmtId="0" fontId="62" fillId="2" borderId="4" xfId="0" applyFont="1" applyFill="1" applyBorder="1" applyAlignment="1" applyProtection="1">
      <alignment horizontal="justify" vertical="center"/>
      <protection hidden="1"/>
    </xf>
    <xf numFmtId="0" fontId="62" fillId="2" borderId="8" xfId="0" applyFont="1" applyFill="1" applyBorder="1" applyAlignment="1" applyProtection="1">
      <alignment horizontal="justify" vertical="center"/>
      <protection hidden="1"/>
    </xf>
    <xf numFmtId="0" fontId="57" fillId="2" borderId="8" xfId="0" applyFont="1" applyFill="1" applyBorder="1" applyAlignment="1" applyProtection="1">
      <alignment horizontal="justify" vertical="center" wrapText="1"/>
      <protection locked="0"/>
    </xf>
    <xf numFmtId="0" fontId="57" fillId="2" borderId="8" xfId="0" applyFont="1" applyFill="1" applyBorder="1" applyAlignment="1" applyProtection="1">
      <alignment horizontal="center" vertical="center"/>
      <protection locked="0"/>
    </xf>
    <xf numFmtId="0" fontId="62" fillId="2" borderId="4" xfId="0" applyFont="1" applyFill="1" applyBorder="1" applyAlignment="1" applyProtection="1">
      <alignment horizontal="center" vertical="center" wrapText="1"/>
      <protection hidden="1"/>
    </xf>
    <xf numFmtId="0" fontId="62" fillId="2" borderId="5" xfId="0" applyFont="1" applyFill="1" applyBorder="1" applyAlignment="1" applyProtection="1">
      <alignment horizontal="center" vertical="center" wrapText="1"/>
      <protection hidden="1"/>
    </xf>
    <xf numFmtId="0" fontId="60" fillId="2" borderId="111" xfId="0" applyFont="1" applyFill="1" applyBorder="1" applyAlignment="1" applyProtection="1">
      <alignment horizontal="center" vertical="center" wrapText="1"/>
      <protection locked="0"/>
    </xf>
    <xf numFmtId="0" fontId="60" fillId="2" borderId="112" xfId="0" applyFont="1" applyFill="1" applyBorder="1" applyAlignment="1" applyProtection="1">
      <alignment horizontal="center" vertical="center" wrapText="1"/>
      <protection locked="0"/>
    </xf>
    <xf numFmtId="0" fontId="57" fillId="2" borderId="6" xfId="0" applyFont="1" applyFill="1" applyBorder="1" applyAlignment="1">
      <alignment horizontal="justify" vertical="center" wrapText="1"/>
    </xf>
    <xf numFmtId="0" fontId="57" fillId="2" borderId="10" xfId="0" applyFont="1" applyFill="1" applyBorder="1" applyAlignment="1">
      <alignment horizontal="justify" vertical="center" wrapText="1"/>
    </xf>
    <xf numFmtId="0" fontId="57" fillId="2" borderId="7" xfId="0" applyFont="1" applyFill="1" applyBorder="1" applyAlignment="1">
      <alignment horizontal="justify" vertical="center" wrapText="1"/>
    </xf>
    <xf numFmtId="0" fontId="60" fillId="2" borderId="96" xfId="0" applyFont="1" applyFill="1" applyBorder="1" applyAlignment="1" applyProtection="1">
      <alignment horizontal="justify" vertical="center" wrapText="1"/>
      <protection locked="0"/>
    </xf>
    <xf numFmtId="0" fontId="60" fillId="2" borderId="98" xfId="0" applyFont="1" applyFill="1" applyBorder="1" applyAlignment="1" applyProtection="1">
      <alignment horizontal="justify" vertical="center" wrapText="1"/>
      <protection locked="0"/>
    </xf>
    <xf numFmtId="0" fontId="62" fillId="2" borderId="4" xfId="0" applyFont="1" applyFill="1" applyBorder="1" applyAlignment="1" applyProtection="1">
      <alignment horizontal="justify" vertical="center" textRotation="90" wrapText="1"/>
      <protection hidden="1"/>
    </xf>
    <xf numFmtId="0" fontId="62" fillId="2" borderId="5" xfId="0" applyFont="1" applyFill="1" applyBorder="1" applyAlignment="1" applyProtection="1">
      <alignment horizontal="justify" vertical="center" textRotation="90" wrapText="1"/>
      <protection hidden="1"/>
    </xf>
    <xf numFmtId="9" fontId="57" fillId="2" borderId="4" xfId="0" applyNumberFormat="1" applyFont="1" applyFill="1" applyBorder="1" applyAlignment="1" applyProtection="1">
      <alignment horizontal="justify" vertical="center"/>
      <protection hidden="1"/>
    </xf>
    <xf numFmtId="9" fontId="57" fillId="2" borderId="5" xfId="0" applyNumberFormat="1" applyFont="1" applyFill="1" applyBorder="1" applyAlignment="1" applyProtection="1">
      <alignment horizontal="justify" vertical="center"/>
      <protection hidden="1"/>
    </xf>
    <xf numFmtId="0" fontId="62" fillId="2" borderId="4" xfId="0" applyFont="1" applyFill="1" applyBorder="1" applyAlignment="1" applyProtection="1">
      <alignment horizontal="justify" vertical="center" textRotation="90"/>
      <protection hidden="1"/>
    </xf>
    <xf numFmtId="0" fontId="62" fillId="2" borderId="5" xfId="0" applyFont="1" applyFill="1" applyBorder="1" applyAlignment="1" applyProtection="1">
      <alignment horizontal="justify" vertical="center" textRotation="90"/>
      <protection hidden="1"/>
    </xf>
    <xf numFmtId="0" fontId="57" fillId="2" borderId="4" xfId="0" applyFont="1" applyFill="1" applyBorder="1" applyAlignment="1" applyProtection="1">
      <alignment horizontal="justify" vertical="center" textRotation="90"/>
      <protection locked="0"/>
    </xf>
    <xf numFmtId="0" fontId="57" fillId="2" borderId="5" xfId="0" applyFont="1" applyFill="1" applyBorder="1" applyAlignment="1" applyProtection="1">
      <alignment horizontal="justify" vertical="center" textRotation="90"/>
      <protection locked="0"/>
    </xf>
    <xf numFmtId="14" fontId="57" fillId="2" borderId="4" xfId="0" applyNumberFormat="1" applyFont="1" applyFill="1" applyBorder="1" applyAlignment="1" applyProtection="1">
      <alignment horizontal="justify" vertical="center"/>
      <protection locked="0"/>
    </xf>
    <xf numFmtId="14" fontId="57" fillId="2" borderId="5" xfId="0" applyNumberFormat="1" applyFont="1" applyFill="1" applyBorder="1" applyAlignment="1" applyProtection="1">
      <alignment horizontal="justify" vertical="center"/>
      <protection locked="0"/>
    </xf>
    <xf numFmtId="0" fontId="60" fillId="2" borderId="96" xfId="0" applyFont="1" applyFill="1" applyBorder="1" applyAlignment="1" applyProtection="1">
      <alignment horizontal="center" vertical="center" wrapText="1"/>
      <protection locked="0"/>
    </xf>
    <xf numFmtId="0" fontId="60" fillId="2" borderId="97" xfId="0" applyFont="1" applyFill="1" applyBorder="1" applyAlignment="1" applyProtection="1">
      <alignment horizontal="center" vertical="center" wrapText="1"/>
      <protection locked="0"/>
    </xf>
    <xf numFmtId="0" fontId="57" fillId="2" borderId="4" xfId="0" applyFont="1" applyFill="1" applyBorder="1" applyAlignment="1">
      <alignment horizontal="justify" vertical="center"/>
    </xf>
    <xf numFmtId="0" fontId="57" fillId="2" borderId="8" xfId="0" applyFont="1" applyFill="1" applyBorder="1" applyAlignment="1">
      <alignment horizontal="justify" vertical="center"/>
    </xf>
    <xf numFmtId="0" fontId="57" fillId="2" borderId="4" xfId="0" applyFont="1" applyFill="1" applyBorder="1" applyAlignment="1" applyProtection="1">
      <alignment horizontal="center" vertical="center" wrapText="1"/>
      <protection locked="0"/>
    </xf>
    <xf numFmtId="0" fontId="57" fillId="2" borderId="5" xfId="0" applyFont="1" applyFill="1" applyBorder="1" applyAlignment="1" applyProtection="1">
      <alignment horizontal="center" vertical="center" wrapText="1"/>
      <protection locked="0"/>
    </xf>
    <xf numFmtId="0" fontId="57" fillId="2" borderId="28" xfId="0" applyFont="1" applyFill="1" applyBorder="1" applyAlignment="1" applyProtection="1">
      <alignment horizontal="justify" vertical="center" wrapText="1"/>
      <protection locked="0"/>
    </xf>
    <xf numFmtId="0" fontId="60" fillId="2" borderId="76" xfId="0" applyFont="1" applyFill="1" applyBorder="1" applyAlignment="1" applyProtection="1">
      <alignment horizontal="justify" vertical="center" wrapText="1"/>
      <protection locked="0"/>
    </xf>
    <xf numFmtId="0" fontId="60" fillId="2" borderId="8" xfId="0" applyFont="1" applyFill="1" applyBorder="1" applyAlignment="1" applyProtection="1">
      <alignment horizontal="justify" vertical="center" wrapText="1"/>
      <protection locked="0"/>
    </xf>
    <xf numFmtId="0" fontId="62" fillId="2" borderId="8" xfId="0" applyFont="1" applyFill="1" applyBorder="1" applyAlignment="1" applyProtection="1">
      <alignment horizontal="center" vertical="center" wrapText="1"/>
      <protection hidden="1"/>
    </xf>
    <xf numFmtId="0" fontId="57" fillId="2" borderId="8" xfId="0" applyFont="1" applyFill="1" applyBorder="1" applyAlignment="1" applyProtection="1">
      <alignment horizontal="center" vertical="center" wrapText="1"/>
      <protection locked="0"/>
    </xf>
    <xf numFmtId="0" fontId="57" fillId="2" borderId="9" xfId="0" applyFont="1" applyFill="1" applyBorder="1" applyAlignment="1" applyProtection="1">
      <alignment horizontal="justify" vertical="center" wrapText="1"/>
      <protection locked="0"/>
    </xf>
    <xf numFmtId="0" fontId="60" fillId="2" borderId="75" xfId="0" applyFont="1" applyFill="1" applyBorder="1" applyAlignment="1" applyProtection="1">
      <alignment horizontal="justify" vertical="center" wrapText="1"/>
      <protection locked="0"/>
    </xf>
    <xf numFmtId="0" fontId="57" fillId="2" borderId="30" xfId="0" applyFont="1" applyFill="1" applyBorder="1" applyAlignment="1" applyProtection="1">
      <alignment horizontal="justify" vertical="center" wrapText="1"/>
      <protection locked="0"/>
    </xf>
    <xf numFmtId="0" fontId="57" fillId="2" borderId="76" xfId="0" applyFont="1" applyFill="1" applyBorder="1" applyAlignment="1" applyProtection="1">
      <alignment horizontal="justify" vertical="center" wrapText="1"/>
      <protection locked="0"/>
    </xf>
    <xf numFmtId="0" fontId="57" fillId="2" borderId="4" xfId="0" applyFont="1" applyFill="1" applyBorder="1" applyAlignment="1">
      <alignment horizontal="center" vertical="center"/>
    </xf>
    <xf numFmtId="0" fontId="57" fillId="2" borderId="5" xfId="0" applyFont="1" applyFill="1" applyBorder="1" applyAlignment="1">
      <alignment horizontal="center" vertical="center"/>
    </xf>
    <xf numFmtId="9" fontId="57" fillId="2" borderId="4" xfId="1" applyFont="1" applyFill="1" applyBorder="1" applyAlignment="1">
      <alignment horizontal="center" vertical="center"/>
    </xf>
    <xf numFmtId="9" fontId="57" fillId="2" borderId="5" xfId="1" applyFont="1" applyFill="1" applyBorder="1" applyAlignment="1">
      <alignment horizontal="center" vertical="center"/>
    </xf>
    <xf numFmtId="9" fontId="57" fillId="2" borderId="4" xfId="0" applyNumberFormat="1" applyFont="1" applyFill="1" applyBorder="1" applyAlignment="1" applyProtection="1">
      <alignment horizontal="center" vertical="center"/>
      <protection hidden="1"/>
    </xf>
    <xf numFmtId="9" fontId="57" fillId="2" borderId="5" xfId="0" applyNumberFormat="1" applyFont="1" applyFill="1" applyBorder="1" applyAlignment="1" applyProtection="1">
      <alignment horizontal="center" vertical="center"/>
      <protection hidden="1"/>
    </xf>
    <xf numFmtId="9" fontId="57" fillId="2" borderId="5" xfId="0" applyNumberFormat="1" applyFont="1" applyFill="1" applyBorder="1" applyAlignment="1" applyProtection="1">
      <alignment horizontal="justify" vertical="center" wrapText="1"/>
      <protection hidden="1"/>
    </xf>
    <xf numFmtId="0" fontId="62" fillId="2" borderId="4" xfId="0" applyFont="1" applyFill="1" applyBorder="1" applyAlignment="1">
      <alignment horizontal="justify" vertical="center" wrapText="1"/>
    </xf>
    <xf numFmtId="0" fontId="62" fillId="2" borderId="5" xfId="0" applyFont="1" applyFill="1" applyBorder="1" applyAlignment="1">
      <alignment horizontal="justify" vertical="center" wrapText="1"/>
    </xf>
    <xf numFmtId="0" fontId="62" fillId="2" borderId="4" xfId="0" applyFont="1" applyFill="1" applyBorder="1" applyAlignment="1">
      <alignment horizontal="justify" vertical="center" textRotation="90"/>
    </xf>
    <xf numFmtId="0" fontId="62" fillId="2" borderId="5" xfId="0" applyFont="1" applyFill="1" applyBorder="1" applyAlignment="1">
      <alignment horizontal="justify" vertical="center" textRotation="90"/>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4" xfId="0" applyFont="1" applyFill="1" applyBorder="1" applyAlignment="1">
      <alignment horizontal="justify" vertical="center" textRotation="90" wrapText="1"/>
    </xf>
    <xf numFmtId="0" fontId="62" fillId="2" borderId="5" xfId="0" applyFont="1" applyFill="1" applyBorder="1" applyAlignment="1">
      <alignment horizontal="justify" vertical="center" textRotation="90" wrapText="1"/>
    </xf>
    <xf numFmtId="0" fontId="57" fillId="2" borderId="104" xfId="0" applyFont="1" applyFill="1" applyBorder="1" applyAlignment="1" applyProtection="1">
      <alignment horizontal="justify" vertical="center" wrapText="1"/>
      <protection locked="0"/>
    </xf>
    <xf numFmtId="0" fontId="57" fillId="2" borderId="105" xfId="0" applyFont="1" applyFill="1" applyBorder="1" applyAlignment="1" applyProtection="1">
      <alignment horizontal="justify" vertical="center" wrapText="1"/>
      <protection locked="0"/>
    </xf>
    <xf numFmtId="0" fontId="57" fillId="2" borderId="106" xfId="0" applyFont="1" applyFill="1" applyBorder="1" applyAlignment="1" applyProtection="1">
      <alignment horizontal="justify" vertical="center" wrapText="1"/>
      <protection locked="0"/>
    </xf>
    <xf numFmtId="0" fontId="57" fillId="2" borderId="107" xfId="0" applyFont="1" applyFill="1" applyBorder="1" applyAlignment="1" applyProtection="1">
      <alignment horizontal="justify" vertical="center" wrapText="1"/>
      <protection locked="0"/>
    </xf>
    <xf numFmtId="0" fontId="57" fillId="2" borderId="108" xfId="0" applyFont="1" applyFill="1" applyBorder="1" applyAlignment="1" applyProtection="1">
      <alignment horizontal="justify" vertical="center" wrapText="1"/>
      <protection locked="0"/>
    </xf>
    <xf numFmtId="0" fontId="60" fillId="2" borderId="98" xfId="0" applyFont="1" applyFill="1" applyBorder="1" applyAlignment="1" applyProtection="1">
      <alignment horizontal="center" vertical="center" wrapText="1"/>
      <protection locked="0"/>
    </xf>
    <xf numFmtId="0" fontId="57" fillId="2" borderId="109" xfId="0" applyFont="1" applyFill="1" applyBorder="1" applyAlignment="1" applyProtection="1">
      <alignment horizontal="justify" vertical="center" wrapText="1"/>
      <protection locked="0"/>
    </xf>
    <xf numFmtId="0" fontId="57" fillId="2" borderId="110" xfId="0" applyFont="1" applyFill="1" applyBorder="1" applyAlignment="1" applyProtection="1">
      <alignment horizontal="justify" vertical="center" wrapText="1"/>
      <protection locked="0"/>
    </xf>
    <xf numFmtId="0" fontId="62" fillId="2" borderId="4" xfId="0" applyFont="1" applyFill="1" applyBorder="1" applyAlignment="1" applyProtection="1">
      <alignment horizontal="center" vertical="center"/>
      <protection hidden="1"/>
    </xf>
    <xf numFmtId="0" fontId="62" fillId="2" borderId="5" xfId="0" applyFont="1" applyFill="1" applyBorder="1" applyAlignment="1" applyProtection="1">
      <alignment horizontal="center" vertical="center"/>
      <protection hidden="1"/>
    </xf>
    <xf numFmtId="0" fontId="57" fillId="2" borderId="4" xfId="0" applyFont="1" applyFill="1" applyBorder="1" applyAlignment="1" applyProtection="1">
      <alignment horizontal="justify" vertical="center"/>
      <protection hidden="1"/>
    </xf>
    <xf numFmtId="0" fontId="57" fillId="2" borderId="5" xfId="0" applyFont="1" applyFill="1" applyBorder="1" applyAlignment="1" applyProtection="1">
      <alignment horizontal="justify" vertical="center"/>
      <protection hidden="1"/>
    </xf>
    <xf numFmtId="0" fontId="62" fillId="2" borderId="4" xfId="0" applyFont="1" applyFill="1" applyBorder="1" applyAlignment="1">
      <alignment horizontal="center" vertical="center" textRotation="90" wrapText="1"/>
    </xf>
    <xf numFmtId="0" fontId="62" fillId="2" borderId="5" xfId="0" applyFont="1" applyFill="1" applyBorder="1" applyAlignment="1">
      <alignment horizontal="center" vertical="center" textRotation="90" wrapText="1"/>
    </xf>
    <xf numFmtId="9" fontId="57" fillId="2" borderId="4" xfId="0" applyNumberFormat="1" applyFont="1" applyFill="1" applyBorder="1" applyAlignment="1" applyProtection="1">
      <alignment horizontal="justify" vertical="center" wrapText="1"/>
      <protection locked="0"/>
    </xf>
    <xf numFmtId="9" fontId="57" fillId="2" borderId="5" xfId="0" applyNumberFormat="1" applyFont="1" applyFill="1" applyBorder="1" applyAlignment="1" applyProtection="1">
      <alignment horizontal="justify" vertical="center" wrapText="1"/>
      <protection locked="0"/>
    </xf>
    <xf numFmtId="0" fontId="57" fillId="2" borderId="104" xfId="0" applyFont="1" applyFill="1" applyBorder="1" applyAlignment="1" applyProtection="1">
      <alignment horizontal="justify" vertical="center"/>
      <protection locked="0"/>
    </xf>
    <xf numFmtId="0" fontId="57" fillId="2" borderId="105" xfId="0" applyFont="1" applyFill="1" applyBorder="1" applyAlignment="1" applyProtection="1">
      <alignment horizontal="justify" vertical="center"/>
      <protection locked="0"/>
    </xf>
    <xf numFmtId="0" fontId="57" fillId="2" borderId="106" xfId="0" applyFont="1" applyFill="1" applyBorder="1" applyAlignment="1" applyProtection="1">
      <alignment horizontal="justify" vertical="center"/>
      <protection locked="0"/>
    </xf>
    <xf numFmtId="0" fontId="57" fillId="2" borderId="4" xfId="0" applyFont="1" applyFill="1" applyBorder="1" applyAlignment="1" applyProtection="1">
      <alignment horizontal="center" vertical="center"/>
      <protection hidden="1"/>
    </xf>
    <xf numFmtId="0" fontId="57" fillId="2" borderId="5" xfId="0" applyFont="1" applyFill="1" applyBorder="1" applyAlignment="1" applyProtection="1">
      <alignment horizontal="center" vertical="center"/>
      <protection hidden="1"/>
    </xf>
    <xf numFmtId="0" fontId="62" fillId="2" borderId="2" xfId="0" applyFont="1" applyFill="1" applyBorder="1" applyAlignment="1">
      <alignment horizontal="justify" vertical="center" wrapText="1"/>
    </xf>
    <xf numFmtId="164" fontId="57" fillId="2" borderId="4" xfId="1" applyNumberFormat="1" applyFont="1" applyFill="1" applyBorder="1" applyAlignment="1">
      <alignment horizontal="center" vertical="center"/>
    </xf>
    <xf numFmtId="164" fontId="57" fillId="2" borderId="5" xfId="1" applyNumberFormat="1" applyFont="1" applyFill="1" applyBorder="1" applyAlignment="1">
      <alignment horizontal="center" vertical="center"/>
    </xf>
    <xf numFmtId="0" fontId="62" fillId="2" borderId="4" xfId="0" applyFont="1" applyFill="1" applyBorder="1" applyAlignment="1" applyProtection="1">
      <alignment horizontal="center" vertical="center" textRotation="90" wrapText="1"/>
      <protection hidden="1"/>
    </xf>
    <xf numFmtId="0" fontId="62" fillId="2" borderId="5" xfId="0" applyFont="1" applyFill="1" applyBorder="1" applyAlignment="1" applyProtection="1">
      <alignment horizontal="center" vertical="center" textRotation="90" wrapText="1"/>
      <protection hidden="1"/>
    </xf>
    <xf numFmtId="0" fontId="4" fillId="2" borderId="0" xfId="0" applyFont="1" applyFill="1" applyAlignment="1">
      <alignment horizontal="left" vertical="center"/>
    </xf>
    <xf numFmtId="9" fontId="57" fillId="2" borderId="8" xfId="0" applyNumberFormat="1" applyFont="1" applyFill="1" applyBorder="1" applyAlignment="1" applyProtection="1">
      <alignment horizontal="justify" vertical="center" wrapText="1"/>
      <protection locked="0"/>
    </xf>
    <xf numFmtId="0" fontId="16" fillId="9" borderId="0" xfId="0" applyFont="1" applyFill="1" applyAlignment="1">
      <alignment horizontal="center" vertical="center" textRotation="90" wrapText="1" readingOrder="1"/>
    </xf>
    <xf numFmtId="0" fontId="16" fillId="9" borderId="15" xfId="0" applyFont="1" applyFill="1" applyBorder="1" applyAlignment="1">
      <alignment horizontal="center" vertical="center" textRotation="90"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0" borderId="20" xfId="0" applyFont="1" applyFill="1" applyBorder="1" applyAlignment="1">
      <alignment horizontal="center" vertical="center" wrapText="1" readingOrder="1"/>
    </xf>
    <xf numFmtId="0" fontId="19" fillId="10" borderId="21" xfId="0" applyFont="1" applyFill="1" applyBorder="1" applyAlignment="1">
      <alignment horizontal="center" vertical="center" wrapText="1" readingOrder="1"/>
    </xf>
    <xf numFmtId="0" fontId="19" fillId="10" borderId="22" xfId="0" applyFont="1" applyFill="1" applyBorder="1" applyAlignment="1">
      <alignment horizontal="center" vertical="center" wrapText="1" readingOrder="1"/>
    </xf>
    <xf numFmtId="0" fontId="19" fillId="10" borderId="23" xfId="0" applyFont="1" applyFill="1" applyBorder="1" applyAlignment="1">
      <alignment horizontal="center" vertical="center" wrapText="1" readingOrder="1"/>
    </xf>
    <xf numFmtId="0" fontId="19" fillId="10" borderId="0" xfId="0" applyFont="1" applyFill="1" applyAlignment="1">
      <alignment horizontal="center" vertical="center" wrapText="1" readingOrder="1"/>
    </xf>
    <xf numFmtId="0" fontId="19" fillId="10" borderId="24" xfId="0" applyFont="1" applyFill="1" applyBorder="1" applyAlignment="1">
      <alignment horizontal="center" vertical="center" wrapText="1" readingOrder="1"/>
    </xf>
    <xf numFmtId="0" fontId="19" fillId="10" borderId="25" xfId="0" applyFont="1" applyFill="1" applyBorder="1" applyAlignment="1">
      <alignment horizontal="center" vertical="center" wrapText="1" readingOrder="1"/>
    </xf>
    <xf numFmtId="0" fontId="19" fillId="10" borderId="26" xfId="0" applyFont="1" applyFill="1" applyBorder="1" applyAlignment="1">
      <alignment horizontal="center" vertical="center" wrapText="1" readingOrder="1"/>
    </xf>
    <xf numFmtId="0" fontId="19" fillId="10" borderId="27"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4" borderId="20" xfId="0" applyFont="1" applyFill="1" applyBorder="1" applyAlignment="1">
      <alignment horizontal="center" vertical="center" wrapText="1" readingOrder="1"/>
    </xf>
    <xf numFmtId="0" fontId="19" fillId="4" borderId="21" xfId="0" applyFont="1" applyFill="1" applyBorder="1" applyAlignment="1">
      <alignment horizontal="center" vertical="center" wrapText="1" readingOrder="1"/>
    </xf>
    <xf numFmtId="0" fontId="19" fillId="4" borderId="22" xfId="0" applyFont="1" applyFill="1" applyBorder="1" applyAlignment="1">
      <alignment horizontal="center" vertical="center" wrapText="1" readingOrder="1"/>
    </xf>
    <xf numFmtId="0" fontId="19" fillId="4" borderId="23" xfId="0" applyFont="1" applyFill="1" applyBorder="1" applyAlignment="1">
      <alignment horizontal="center" vertical="center" wrapText="1" readingOrder="1"/>
    </xf>
    <xf numFmtId="0" fontId="19" fillId="4" borderId="0" xfId="0" applyFont="1" applyFill="1" applyAlignment="1">
      <alignment horizontal="center" vertical="center" wrapText="1" readingOrder="1"/>
    </xf>
    <xf numFmtId="0" fontId="19" fillId="4" borderId="24" xfId="0" applyFont="1" applyFill="1" applyBorder="1" applyAlignment="1">
      <alignment horizontal="center" vertical="center" wrapText="1" readingOrder="1"/>
    </xf>
    <xf numFmtId="0" fontId="19" fillId="4" borderId="25" xfId="0" applyFont="1" applyFill="1" applyBorder="1" applyAlignment="1">
      <alignment horizontal="center" vertical="center" wrapText="1" readingOrder="1"/>
    </xf>
    <xf numFmtId="0" fontId="19" fillId="4" borderId="26" xfId="0" applyFont="1" applyFill="1" applyBorder="1" applyAlignment="1">
      <alignment horizontal="center" vertical="center" wrapText="1" readingOrder="1"/>
    </xf>
    <xf numFmtId="0" fontId="19" fillId="4" borderId="27" xfId="0" applyFont="1" applyFill="1" applyBorder="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8" fillId="10" borderId="0" xfId="0" applyFont="1" applyFill="1" applyAlignment="1" applyProtection="1">
      <alignment horizontal="center" vertical="center" wrapText="1" readingOrder="1"/>
      <protection hidden="1"/>
    </xf>
    <xf numFmtId="0" fontId="18" fillId="10" borderId="15" xfId="0" applyFont="1" applyFill="1" applyBorder="1" applyAlignment="1" applyProtection="1">
      <alignment horizontal="center" vertical="center" wrapText="1" readingOrder="1"/>
      <protection hidden="1"/>
    </xf>
    <xf numFmtId="0" fontId="18" fillId="10" borderId="12" xfId="0" applyFont="1" applyFill="1" applyBorder="1" applyAlignment="1" applyProtection="1">
      <alignment horizontal="center" vertical="center" wrapText="1" readingOrder="1"/>
      <protection hidden="1"/>
    </xf>
    <xf numFmtId="0" fontId="18" fillId="10" borderId="19" xfId="0" applyFont="1" applyFill="1" applyBorder="1" applyAlignment="1" applyProtection="1">
      <alignment horizontal="center" vertical="center" wrapText="1" readingOrder="1"/>
      <protection hidden="1"/>
    </xf>
    <xf numFmtId="0" fontId="18" fillId="10" borderId="14" xfId="0" applyFont="1" applyFill="1" applyBorder="1" applyAlignment="1" applyProtection="1">
      <alignment horizontal="center" vertical="center" wrapText="1" readingOrder="1"/>
      <protection hidden="1"/>
    </xf>
    <xf numFmtId="0" fontId="18" fillId="10" borderId="13" xfId="0" applyFont="1" applyFill="1" applyBorder="1" applyAlignment="1" applyProtection="1">
      <alignment horizontal="center" vertical="center" wrapText="1" readingOrder="1"/>
      <protection hidden="1"/>
    </xf>
    <xf numFmtId="0" fontId="16" fillId="9" borderId="0" xfId="0" applyFont="1" applyFill="1" applyAlignment="1">
      <alignment horizontal="center" vertical="center" wrapText="1" readingOrder="1"/>
    </xf>
    <xf numFmtId="0" fontId="15" fillId="0" borderId="19" xfId="0" applyFont="1" applyBorder="1" applyAlignment="1">
      <alignment horizontal="center" vertical="center" wrapText="1"/>
    </xf>
    <xf numFmtId="0" fontId="18" fillId="10" borderId="16" xfId="0" applyFont="1" applyFill="1" applyBorder="1" applyAlignment="1" applyProtection="1">
      <alignment horizontal="center" vertical="center" wrapText="1" readingOrder="1"/>
      <protection hidden="1"/>
    </xf>
    <xf numFmtId="0" fontId="18" fillId="10" borderId="18" xfId="0" applyFont="1" applyFill="1" applyBorder="1" applyAlignment="1" applyProtection="1">
      <alignment horizontal="center" vertical="center" wrapText="1" readingOrder="1"/>
      <protection hidden="1"/>
    </xf>
    <xf numFmtId="0" fontId="18" fillId="10" borderId="1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wrapText="1" readingOrder="1"/>
      <protection hidden="1"/>
    </xf>
    <xf numFmtId="0" fontId="18" fillId="11" borderId="0" xfId="0" applyFont="1" applyFill="1" applyAlignment="1" applyProtection="1">
      <alignment horizontal="center" wrapText="1" readingOrder="1"/>
      <protection hidden="1"/>
    </xf>
    <xf numFmtId="0" fontId="18" fillId="11"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wrapText="1" readingOrder="1"/>
      <protection hidden="1"/>
    </xf>
    <xf numFmtId="0" fontId="18" fillId="11" borderId="18" xfId="0" applyFont="1" applyFill="1" applyBorder="1" applyAlignment="1" applyProtection="1">
      <alignment horizontal="center" wrapText="1" readingOrder="1"/>
      <protection hidden="1"/>
    </xf>
    <xf numFmtId="0" fontId="18" fillId="11" borderId="17" xfId="0" applyFont="1" applyFill="1" applyBorder="1" applyAlignment="1" applyProtection="1">
      <alignment horizontal="center" wrapText="1" readingOrder="1"/>
      <protection hidden="1"/>
    </xf>
    <xf numFmtId="0" fontId="18" fillId="11" borderId="12" xfId="0" applyFont="1" applyFill="1" applyBorder="1" applyAlignment="1" applyProtection="1">
      <alignment horizontal="center" wrapText="1" readingOrder="1"/>
      <protection hidden="1"/>
    </xf>
    <xf numFmtId="0" fontId="18" fillId="11" borderId="19"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4" borderId="0" xfId="0" applyFont="1" applyFill="1" applyAlignment="1" applyProtection="1">
      <alignment horizontal="center" wrapText="1" readingOrder="1"/>
      <protection hidden="1"/>
    </xf>
    <xf numFmtId="0" fontId="18" fillId="4" borderId="15" xfId="0" applyFont="1" applyFill="1" applyBorder="1" applyAlignment="1" applyProtection="1">
      <alignment horizontal="center" wrapText="1" readingOrder="1"/>
      <protection hidden="1"/>
    </xf>
    <xf numFmtId="0" fontId="18" fillId="4" borderId="14" xfId="0" applyFont="1" applyFill="1" applyBorder="1" applyAlignment="1" applyProtection="1">
      <alignment horizontal="center" wrapText="1" readingOrder="1"/>
      <protection hidden="1"/>
    </xf>
    <xf numFmtId="0" fontId="18" fillId="4" borderId="16" xfId="0" applyFont="1" applyFill="1" applyBorder="1" applyAlignment="1" applyProtection="1">
      <alignment horizontal="center" wrapText="1" readingOrder="1"/>
      <protection hidden="1"/>
    </xf>
    <xf numFmtId="0" fontId="18" fillId="4" borderId="18" xfId="0" applyFont="1" applyFill="1" applyBorder="1" applyAlignment="1" applyProtection="1">
      <alignment horizontal="center" wrapText="1" readingOrder="1"/>
      <protection hidden="1"/>
    </xf>
    <xf numFmtId="0" fontId="18" fillId="4" borderId="17" xfId="0" applyFont="1" applyFill="1" applyBorder="1" applyAlignment="1" applyProtection="1">
      <alignment horizontal="center" wrapText="1" readingOrder="1"/>
      <protection hidden="1"/>
    </xf>
    <xf numFmtId="0" fontId="18" fillId="4" borderId="12" xfId="0" applyFont="1" applyFill="1" applyBorder="1" applyAlignment="1" applyProtection="1">
      <alignment horizontal="center" wrapText="1" readingOrder="1"/>
      <protection hidden="1"/>
    </xf>
    <xf numFmtId="0" fontId="18" fillId="4" borderId="19" xfId="0" applyFont="1" applyFill="1" applyBorder="1" applyAlignment="1" applyProtection="1">
      <alignment horizontal="center" wrapText="1" readingOrder="1"/>
      <protection hidden="1"/>
    </xf>
    <xf numFmtId="0" fontId="18" fillId="4" borderId="13"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2" fillId="10" borderId="20" xfId="0" applyFont="1" applyFill="1" applyBorder="1" applyAlignment="1">
      <alignment horizontal="center" vertical="center" wrapText="1" readingOrder="1"/>
    </xf>
    <xf numFmtId="0" fontId="32" fillId="10" borderId="21" xfId="0" applyFont="1" applyFill="1" applyBorder="1" applyAlignment="1">
      <alignment horizontal="center" vertical="center" wrapText="1" readingOrder="1"/>
    </xf>
    <xf numFmtId="0" fontId="32" fillId="10" borderId="22" xfId="0" applyFont="1" applyFill="1" applyBorder="1" applyAlignment="1">
      <alignment horizontal="center" vertical="center" wrapText="1" readingOrder="1"/>
    </xf>
    <xf numFmtId="0" fontId="32" fillId="10" borderId="23" xfId="0" applyFont="1" applyFill="1" applyBorder="1" applyAlignment="1">
      <alignment horizontal="center" vertical="center" wrapText="1" readingOrder="1"/>
    </xf>
    <xf numFmtId="0" fontId="32" fillId="10" borderId="0" xfId="0" applyFont="1" applyFill="1" applyAlignment="1">
      <alignment horizontal="center" vertical="center" wrapText="1" readingOrder="1"/>
    </xf>
    <xf numFmtId="0" fontId="32" fillId="10" borderId="24" xfId="0" applyFont="1" applyFill="1" applyBorder="1" applyAlignment="1">
      <alignment horizontal="center" vertical="center" wrapText="1" readingOrder="1"/>
    </xf>
    <xf numFmtId="0" fontId="32" fillId="10" borderId="25" xfId="0" applyFont="1" applyFill="1" applyBorder="1" applyAlignment="1">
      <alignment horizontal="center" vertical="center" wrapText="1" readingOrder="1"/>
    </xf>
    <xf numFmtId="0" fontId="32" fillId="10" borderId="26" xfId="0" applyFont="1" applyFill="1" applyBorder="1" applyAlignment="1">
      <alignment horizontal="center" vertical="center" wrapText="1" readingOrder="1"/>
    </xf>
    <xf numFmtId="0" fontId="32" fillId="10" borderId="27" xfId="0" applyFont="1" applyFill="1" applyBorder="1" applyAlignment="1">
      <alignment horizontal="center" vertical="center"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4" xfId="0" applyFont="1" applyBorder="1" applyAlignment="1">
      <alignment horizontal="center" vertical="center" wrapText="1"/>
    </xf>
    <xf numFmtId="0" fontId="33" fillId="0" borderId="0" xfId="0" applyFont="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7" xfId="0" applyFont="1" applyBorder="1" applyAlignment="1">
      <alignment horizontal="center" vertical="center"/>
    </xf>
    <xf numFmtId="0" fontId="32" fillId="4" borderId="20" xfId="0" applyFont="1" applyFill="1" applyBorder="1" applyAlignment="1">
      <alignment horizontal="center" vertical="center" wrapText="1" readingOrder="1"/>
    </xf>
    <xf numFmtId="0" fontId="32" fillId="4" borderId="21" xfId="0" applyFont="1" applyFill="1" applyBorder="1" applyAlignment="1">
      <alignment horizontal="center" vertical="center" wrapText="1" readingOrder="1"/>
    </xf>
    <xf numFmtId="0" fontId="32" fillId="4" borderId="22" xfId="0" applyFont="1" applyFill="1" applyBorder="1" applyAlignment="1">
      <alignment horizontal="center" vertical="center" wrapText="1" readingOrder="1"/>
    </xf>
    <xf numFmtId="0" fontId="32" fillId="4" borderId="23" xfId="0" applyFont="1" applyFill="1" applyBorder="1" applyAlignment="1">
      <alignment horizontal="center" vertical="center" wrapText="1" readingOrder="1"/>
    </xf>
    <xf numFmtId="0" fontId="32" fillId="4" borderId="0" xfId="0" applyFont="1" applyFill="1" applyAlignment="1">
      <alignment horizontal="center" vertical="center" wrapText="1" readingOrder="1"/>
    </xf>
    <xf numFmtId="0" fontId="32" fillId="4" borderId="24" xfId="0" applyFont="1" applyFill="1" applyBorder="1" applyAlignment="1">
      <alignment horizontal="center" vertical="center" wrapText="1" readingOrder="1"/>
    </xf>
    <xf numFmtId="0" fontId="32" fillId="4" borderId="25" xfId="0" applyFont="1" applyFill="1" applyBorder="1" applyAlignment="1">
      <alignment horizontal="center" vertical="center" wrapText="1" readingOrder="1"/>
    </xf>
    <xf numFmtId="0" fontId="32" fillId="4" borderId="26" xfId="0" applyFont="1" applyFill="1" applyBorder="1" applyAlignment="1">
      <alignment horizontal="center" vertical="center" wrapText="1" readingOrder="1"/>
    </xf>
    <xf numFmtId="0" fontId="32" fillId="4" borderId="27" xfId="0" applyFont="1" applyFill="1" applyBorder="1" applyAlignment="1">
      <alignment horizontal="center" vertical="center" wrapText="1" readingOrder="1"/>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3" fillId="0" borderId="19" xfId="0" applyFont="1" applyBorder="1" applyAlignment="1">
      <alignment horizontal="center" vertical="center" wrapText="1"/>
    </xf>
    <xf numFmtId="0" fontId="22" fillId="0" borderId="0" xfId="0" applyFont="1" applyAlignment="1">
      <alignment horizontal="center" vertical="center"/>
    </xf>
    <xf numFmtId="0" fontId="47" fillId="0" borderId="0" xfId="0" applyFont="1" applyAlignment="1">
      <alignment horizontal="center" vertical="center"/>
    </xf>
    <xf numFmtId="0" fontId="30" fillId="14" borderId="35" xfId="0" applyFont="1" applyFill="1" applyBorder="1" applyAlignment="1">
      <alignment horizontal="center" vertical="center" wrapText="1" readingOrder="1"/>
    </xf>
    <xf numFmtId="0" fontId="30" fillId="14" borderId="36" xfId="0" applyFont="1" applyFill="1" applyBorder="1" applyAlignment="1">
      <alignment horizontal="center" vertical="center" wrapText="1" readingOrder="1"/>
    </xf>
    <xf numFmtId="0" fontId="30" fillId="14" borderId="47" xfId="0" applyFont="1" applyFill="1" applyBorder="1" applyAlignment="1">
      <alignment horizontal="center" vertical="center" wrapText="1" readingOrder="1"/>
    </xf>
    <xf numFmtId="0" fontId="25" fillId="2" borderId="0" xfId="0" applyFont="1" applyFill="1" applyAlignment="1">
      <alignment horizontal="justify" vertical="center" wrapText="1"/>
    </xf>
    <xf numFmtId="0" fontId="27" fillId="14" borderId="44" xfId="0" applyFont="1" applyFill="1" applyBorder="1" applyAlignment="1">
      <alignment horizontal="center" vertical="center" wrapText="1" readingOrder="1"/>
    </xf>
    <xf numFmtId="0" fontId="27" fillId="14" borderId="45" xfId="0" applyFont="1" applyFill="1" applyBorder="1" applyAlignment="1">
      <alignment horizontal="center" vertical="center" wrapText="1" readingOrder="1"/>
    </xf>
    <xf numFmtId="0" fontId="27" fillId="2" borderId="42" xfId="0" applyFont="1" applyFill="1" applyBorder="1" applyAlignment="1">
      <alignment horizontal="center" vertical="center" wrapText="1" readingOrder="1"/>
    </xf>
    <xf numFmtId="0" fontId="27" fillId="2" borderId="37" xfId="0" applyFont="1" applyFill="1" applyBorder="1" applyAlignment="1">
      <alignment horizontal="center" vertical="center" wrapText="1" readingOrder="1"/>
    </xf>
    <xf numFmtId="0" fontId="27" fillId="2" borderId="34" xfId="0" applyFont="1" applyFill="1" applyBorder="1" applyAlignment="1">
      <alignment horizontal="center" vertical="center" wrapText="1" readingOrder="1"/>
    </xf>
    <xf numFmtId="0" fontId="27" fillId="2" borderId="33" xfId="0" applyFont="1" applyFill="1" applyBorder="1" applyAlignment="1">
      <alignment horizontal="center" vertical="center" wrapText="1" readingOrder="1"/>
    </xf>
    <xf numFmtId="0" fontId="27" fillId="2" borderId="39" xfId="0" applyFont="1" applyFill="1" applyBorder="1" applyAlignment="1">
      <alignment horizontal="center" vertical="center" wrapText="1" readingOrder="1"/>
    </xf>
    <xf numFmtId="0" fontId="27" fillId="2"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103909</xdr:colOff>
      <xdr:row>0</xdr:row>
      <xdr:rowOff>1</xdr:rowOff>
    </xdr:from>
    <xdr:to>
      <xdr:col>0</xdr:col>
      <xdr:colOff>1870364</xdr:colOff>
      <xdr:row>2</xdr:row>
      <xdr:rowOff>154377</xdr:rowOff>
    </xdr:to>
    <xdr:pic>
      <xdr:nvPicPr>
        <xdr:cNvPr id="2" name="Imagen 1">
          <a:extLst>
            <a:ext uri="{FF2B5EF4-FFF2-40B4-BE49-F238E27FC236}">
              <a16:creationId xmlns:a16="http://schemas.microsoft.com/office/drawing/2014/main" id="{6DAD51E5-1AE0-4ADC-A675-290A312523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1"/>
          <a:ext cx="1766455" cy="725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796638</xdr:colOff>
      <xdr:row>0</xdr:row>
      <xdr:rowOff>8659</xdr:rowOff>
    </xdr:from>
    <xdr:to>
      <xdr:col>5</xdr:col>
      <xdr:colOff>1446070</xdr:colOff>
      <xdr:row>3</xdr:row>
      <xdr:rowOff>9545</xdr:rowOff>
    </xdr:to>
    <xdr:pic>
      <xdr:nvPicPr>
        <xdr:cNvPr id="3" name="Imagen 2">
          <a:extLst>
            <a:ext uri="{FF2B5EF4-FFF2-40B4-BE49-F238E27FC236}">
              <a16:creationId xmlns:a16="http://schemas.microsoft.com/office/drawing/2014/main" id="{1B59D063-C452-4AFD-B699-CB7C795E57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2238" y="8659"/>
          <a:ext cx="649432" cy="76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2" name="CuadroTexto 1">
          <a:extLst>
            <a:ext uri="{FF2B5EF4-FFF2-40B4-BE49-F238E27FC236}">
              <a16:creationId xmlns:a16="http://schemas.microsoft.com/office/drawing/2014/main" id="{866F8B17-7267-4A69-BEAE-E8AEF1B87194}"/>
            </a:ext>
          </a:extLst>
        </xdr:cNvPr>
        <xdr:cNvSpPr txBox="1"/>
      </xdr:nvSpPr>
      <xdr:spPr>
        <a:xfrm rot="16200000">
          <a:off x="-4053436" y="8239299"/>
          <a:ext cx="813544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55</xdr:row>
      <xdr:rowOff>288634</xdr:rowOff>
    </xdr:to>
    <xdr:sp macro="" textlink="">
      <xdr:nvSpPr>
        <xdr:cNvPr id="3" name="CuadroTexto 2">
          <a:extLst>
            <a:ext uri="{FF2B5EF4-FFF2-40B4-BE49-F238E27FC236}">
              <a16:creationId xmlns:a16="http://schemas.microsoft.com/office/drawing/2014/main" id="{0BD3BFA9-0BDD-4110-9409-4A059F0C21B1}"/>
            </a:ext>
          </a:extLst>
        </xdr:cNvPr>
        <xdr:cNvSpPr txBox="1"/>
      </xdr:nvSpPr>
      <xdr:spPr>
        <a:xfrm rot="16200000">
          <a:off x="-9696450" y="23777283"/>
          <a:ext cx="193929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1006124F-4515-4FA2-8BDB-BEAA1181AB99}"/>
            </a:ext>
          </a:extLst>
        </xdr:cNvPr>
        <xdr:cNvSpPr txBox="1"/>
      </xdr:nvSpPr>
      <xdr:spPr>
        <a:xfrm>
          <a:off x="12783819" y="0"/>
          <a:ext cx="461" cy="8429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56</xdr:row>
      <xdr:rowOff>0</xdr:rowOff>
    </xdr:from>
    <xdr:to>
      <xdr:col>0</xdr:col>
      <xdr:colOff>2</xdr:colOff>
      <xdr:row>56</xdr:row>
      <xdr:rowOff>0</xdr:rowOff>
    </xdr:to>
    <xdr:sp macro="" textlink="">
      <xdr:nvSpPr>
        <xdr:cNvPr id="5" name="CuadroTexto 4">
          <a:extLst>
            <a:ext uri="{FF2B5EF4-FFF2-40B4-BE49-F238E27FC236}">
              <a16:creationId xmlns:a16="http://schemas.microsoft.com/office/drawing/2014/main" id="{F7463B5B-9937-416E-9671-569930764D08}"/>
            </a:ext>
          </a:extLst>
        </xdr:cNvPr>
        <xdr:cNvSpPr txBox="1"/>
      </xdr:nvSpPr>
      <xdr:spPr>
        <a:xfrm rot="16200000">
          <a:off x="1" y="3381755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457200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6147" name="CheckBox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434340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6151" name="CheckBox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6152" name="CheckBox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6153" name="CheckBox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899160</xdr:colOff>
          <xdr:row>19</xdr:row>
          <xdr:rowOff>419100</xdr:rowOff>
        </xdr:to>
        <xdr:sp macro="" textlink="">
          <xdr:nvSpPr>
            <xdr:cNvPr id="6154" name="CheckBox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6155" name="CheckBox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899160</xdr:colOff>
          <xdr:row>21</xdr:row>
          <xdr:rowOff>419100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899160</xdr:colOff>
          <xdr:row>22</xdr:row>
          <xdr:rowOff>419100</xdr:rowOff>
        </xdr:to>
        <xdr:sp macro="" textlink="">
          <xdr:nvSpPr>
            <xdr:cNvPr id="6157" name="CheckBox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899160</xdr:colOff>
          <xdr:row>23</xdr:row>
          <xdr:rowOff>419100</xdr:rowOff>
        </xdr:to>
        <xdr:sp macro="" textlink="">
          <xdr:nvSpPr>
            <xdr:cNvPr id="6158" name="CheckBox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899160</xdr:colOff>
          <xdr:row>24</xdr:row>
          <xdr:rowOff>419100</xdr:rowOff>
        </xdr:to>
        <xdr:sp macro="" textlink="">
          <xdr:nvSpPr>
            <xdr:cNvPr id="6159" name="CheckBox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899160</xdr:colOff>
          <xdr:row>25</xdr:row>
          <xdr:rowOff>419100</xdr:rowOff>
        </xdr:to>
        <xdr:sp macro="" textlink="">
          <xdr:nvSpPr>
            <xdr:cNvPr id="6160" name="CheckBox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6161" name="CheckBox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6162" name="CheckBox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899160</xdr:colOff>
          <xdr:row>28</xdr:row>
          <xdr:rowOff>419100</xdr:rowOff>
        </xdr:to>
        <xdr:sp macro="" textlink="">
          <xdr:nvSpPr>
            <xdr:cNvPr id="6163" name="CheckBox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899160</xdr:colOff>
          <xdr:row>29</xdr:row>
          <xdr:rowOff>419100</xdr:rowOff>
        </xdr:to>
        <xdr:sp macro="" textlink="">
          <xdr:nvSpPr>
            <xdr:cNvPr id="6164" name="CheckBox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899160</xdr:colOff>
          <xdr:row>30</xdr:row>
          <xdr:rowOff>419100</xdr:rowOff>
        </xdr:to>
        <xdr:sp macro="" textlink="">
          <xdr:nvSpPr>
            <xdr:cNvPr id="6165" name="CheckBox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899160</xdr:colOff>
          <xdr:row>31</xdr:row>
          <xdr:rowOff>419100</xdr:rowOff>
        </xdr:to>
        <xdr:sp macro="" textlink="">
          <xdr:nvSpPr>
            <xdr:cNvPr id="6166" name="CheckBox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160020</xdr:rowOff>
        </xdr:from>
        <xdr:to>
          <xdr:col>19</xdr:col>
          <xdr:colOff>899160</xdr:colOff>
          <xdr:row>40</xdr:row>
          <xdr:rowOff>419100</xdr:rowOff>
        </xdr:to>
        <xdr:sp macro="" textlink="">
          <xdr:nvSpPr>
            <xdr:cNvPr id="6167" name="CheckBox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48</xdr:row>
          <xdr:rowOff>160020</xdr:rowOff>
        </xdr:from>
        <xdr:to>
          <xdr:col>19</xdr:col>
          <xdr:colOff>899160</xdr:colOff>
          <xdr:row>48</xdr:row>
          <xdr:rowOff>419100</xdr:rowOff>
        </xdr:to>
        <xdr:sp macro="" textlink="">
          <xdr:nvSpPr>
            <xdr:cNvPr id="6168" name="CheckBox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49</xdr:row>
          <xdr:rowOff>160020</xdr:rowOff>
        </xdr:from>
        <xdr:to>
          <xdr:col>19</xdr:col>
          <xdr:colOff>899160</xdr:colOff>
          <xdr:row>49</xdr:row>
          <xdr:rowOff>419100</xdr:rowOff>
        </xdr:to>
        <xdr:sp macro="" textlink="">
          <xdr:nvSpPr>
            <xdr:cNvPr id="6169" name="CheckBox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50</xdr:row>
          <xdr:rowOff>160020</xdr:rowOff>
        </xdr:from>
        <xdr:to>
          <xdr:col>19</xdr:col>
          <xdr:colOff>899160</xdr:colOff>
          <xdr:row>50</xdr:row>
          <xdr:rowOff>419100</xdr:rowOff>
        </xdr:to>
        <xdr:sp macro="" textlink="">
          <xdr:nvSpPr>
            <xdr:cNvPr id="6170" name="CheckBox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51</xdr:row>
          <xdr:rowOff>160020</xdr:rowOff>
        </xdr:from>
        <xdr:to>
          <xdr:col>19</xdr:col>
          <xdr:colOff>899160</xdr:colOff>
          <xdr:row>51</xdr:row>
          <xdr:rowOff>419100</xdr:rowOff>
        </xdr:to>
        <xdr:sp macro="" textlink="">
          <xdr:nvSpPr>
            <xdr:cNvPr id="6171" name="CheckBox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52</xdr:row>
          <xdr:rowOff>160020</xdr:rowOff>
        </xdr:from>
        <xdr:to>
          <xdr:col>19</xdr:col>
          <xdr:colOff>899160</xdr:colOff>
          <xdr:row>52</xdr:row>
          <xdr:rowOff>419100</xdr:rowOff>
        </xdr:to>
        <xdr:sp macro="" textlink="">
          <xdr:nvSpPr>
            <xdr:cNvPr id="6172" name="CheckBox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53</xdr:row>
          <xdr:rowOff>160020</xdr:rowOff>
        </xdr:from>
        <xdr:to>
          <xdr:col>19</xdr:col>
          <xdr:colOff>899160</xdr:colOff>
          <xdr:row>53</xdr:row>
          <xdr:rowOff>419100</xdr:rowOff>
        </xdr:to>
        <xdr:sp macro="" textlink="">
          <xdr:nvSpPr>
            <xdr:cNvPr id="6173" name="CheckBox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55</xdr:row>
          <xdr:rowOff>160020</xdr:rowOff>
        </xdr:from>
        <xdr:to>
          <xdr:col>19</xdr:col>
          <xdr:colOff>899160</xdr:colOff>
          <xdr:row>55</xdr:row>
          <xdr:rowOff>419100</xdr:rowOff>
        </xdr:to>
        <xdr:sp macro="" textlink="">
          <xdr:nvSpPr>
            <xdr:cNvPr id="6174" name="CheckBox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5" name="CheckBox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6" name="CheckBox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7" name="CheckBox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8" name="CheckBox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79" name="CheckBox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0" name="CheckBox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1" name="CheckBox38"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2" name="CheckBox39"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3" name="CheckBox40"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4" name="CheckBox41"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5" name="CheckBox42"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6" name="CheckBox43"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7" name="CheckBox44"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899160</xdr:colOff>
          <xdr:row>56</xdr:row>
          <xdr:rowOff>259080</xdr:rowOff>
        </xdr:to>
        <xdr:sp macro="" textlink="">
          <xdr:nvSpPr>
            <xdr:cNvPr id="6188" name="CheckBox45"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56</xdr:row>
          <xdr:rowOff>0</xdr:rowOff>
        </xdr:from>
        <xdr:to>
          <xdr:col>19</xdr:col>
          <xdr:colOff>906780</xdr:colOff>
          <xdr:row>56</xdr:row>
          <xdr:rowOff>259080</xdr:rowOff>
        </xdr:to>
        <xdr:sp macro="" textlink="">
          <xdr:nvSpPr>
            <xdr:cNvPr id="6189" name="CheckBox46"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346364</xdr:rowOff>
    </xdr:from>
    <xdr:to>
      <xdr:col>0</xdr:col>
      <xdr:colOff>910981</xdr:colOff>
      <xdr:row>2</xdr:row>
      <xdr:rowOff>114473</xdr:rowOff>
    </xdr:to>
    <xdr:pic>
      <xdr:nvPicPr>
        <xdr:cNvPr id="6" name="Imagen 5">
          <a:extLst>
            <a:ext uri="{FF2B5EF4-FFF2-40B4-BE49-F238E27FC236}">
              <a16:creationId xmlns:a16="http://schemas.microsoft.com/office/drawing/2014/main" id="{97635A19-E4AE-4594-AB10-96BE42C9B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9684"/>
          <a:ext cx="910981"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103911</xdr:colOff>
      <xdr:row>0</xdr:row>
      <xdr:rowOff>1</xdr:rowOff>
    </xdr:from>
    <xdr:to>
      <xdr:col>19</xdr:col>
      <xdr:colOff>801847</xdr:colOff>
      <xdr:row>3</xdr:row>
      <xdr:rowOff>25979</xdr:rowOff>
    </xdr:to>
    <xdr:pic>
      <xdr:nvPicPr>
        <xdr:cNvPr id="7" name="Imagen 6">
          <a:extLst>
            <a:ext uri="{FF2B5EF4-FFF2-40B4-BE49-F238E27FC236}">
              <a16:creationId xmlns:a16="http://schemas.microsoft.com/office/drawing/2014/main" id="{FEC01A21-47AE-4499-AD07-05F0A861C9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511" y="1"/>
          <a:ext cx="697936" cy="81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2</xdr:col>
      <xdr:colOff>1006928</xdr:colOff>
      <xdr:row>3</xdr:row>
      <xdr:rowOff>195904</xdr:rowOff>
    </xdr:to>
    <xdr:pic>
      <xdr:nvPicPr>
        <xdr:cNvPr id="2" name="Imagen 1">
          <a:extLst>
            <a:ext uri="{FF2B5EF4-FFF2-40B4-BE49-F238E27FC236}">
              <a16:creationId xmlns:a16="http://schemas.microsoft.com/office/drawing/2014/main" id="{8D40E72B-57EA-418E-8B68-F119427DA7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0"/>
          <a:ext cx="1878874" cy="767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136072</xdr:colOff>
      <xdr:row>0</xdr:row>
      <xdr:rowOff>1</xdr:rowOff>
    </xdr:from>
    <xdr:to>
      <xdr:col>9</xdr:col>
      <xdr:colOff>752951</xdr:colOff>
      <xdr:row>3</xdr:row>
      <xdr:rowOff>163287</xdr:rowOff>
    </xdr:to>
    <xdr:pic>
      <xdr:nvPicPr>
        <xdr:cNvPr id="3" name="Imagen 2">
          <a:extLst>
            <a:ext uri="{FF2B5EF4-FFF2-40B4-BE49-F238E27FC236}">
              <a16:creationId xmlns:a16="http://schemas.microsoft.com/office/drawing/2014/main" id="{11E15217-9758-4729-9ADC-F565B9FCE2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1092" y="1"/>
          <a:ext cx="616879" cy="734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MAPAS%20FURAG%202025\MAPA%20DE%20RIEGOS%20%20DE%20CORRUPCI&#211;N%20-GESTI&#211;N%20AMBIENTAL%202024.xlsx" TargetMode="External"/><Relationship Id="rId1" Type="http://schemas.openxmlformats.org/officeDocument/2006/relationships/externalLinkPath" Target="file:///C:\Users\USER\Desktop\MAPAS%20FURAG%202025\MAPA%20DE%20RIEGOS%20%20DE%20CORRUPCI&#211;N%20-GESTI&#211;N%20AMBIENT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 (2)"/>
      <sheetName val="PRIORIZ CAUSA R CORUP TRÁMITES"/>
      <sheetName val="DOFA"/>
      <sheetName val="IDENTIFICACION DE RIESGOS"/>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MAPA CORRUPCIÓN"/>
      <sheetName val="Hoja13"/>
      <sheetName val="NOO"/>
      <sheetName val="NO"/>
    </sheetNames>
    <sheetDataSet>
      <sheetData sheetId="0"/>
      <sheetData sheetId="1"/>
      <sheetData sheetId="2"/>
      <sheetData sheetId="3"/>
      <sheetData sheetId="4"/>
      <sheetData sheetId="5"/>
      <sheetData sheetId="6"/>
      <sheetData sheetId="7"/>
      <sheetData sheetId="8"/>
      <sheetData sheetId="9"/>
      <sheetData sheetId="10">
        <row r="10">
          <cell r="B10" t="str">
            <v>Concentracion de poder en una sola persona</v>
          </cell>
        </row>
      </sheetData>
      <sheetData sheetId="11"/>
      <sheetData sheetId="12"/>
      <sheetData sheetId="13"/>
      <sheetData sheetId="14"/>
      <sheetData sheetId="15"/>
      <sheetData sheetId="16"/>
      <sheetData sheetId="17"/>
      <sheetData sheetId="18"/>
      <sheetData sheetId="19"/>
      <sheetData sheetId="20"/>
      <sheetData sheetId="21"/>
      <sheetData sheetId="22">
        <row r="11">
          <cell r="K11" t="str">
            <v/>
          </cell>
        </row>
      </sheetData>
      <sheetData sheetId="23"/>
      <sheetData sheetId="24"/>
      <sheetData sheetId="25"/>
      <sheetData sheetId="26"/>
      <sheetData sheetId="27">
        <row r="11">
          <cell r="H11" t="str">
            <v>Fuerte</v>
          </cell>
        </row>
      </sheetData>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0">
      <pivotArea type="all" dataOnly="0" outline="0" fieldPosition="0"/>
    </format>
    <format dxfId="29">
      <pivotArea field="0" type="button" dataOnly="0" labelOnly="1" outline="0" axis="axisRow" fieldPosition="0"/>
    </format>
    <format dxfId="28">
      <pivotArea field="1" type="button" dataOnly="0" labelOnly="1" outline="0" axis="axisRow" fieldPosition="1"/>
    </format>
    <format dxfId="27">
      <pivotArea dataOnly="0" labelOnly="1" outline="0" fieldPosition="0">
        <references count="1">
          <reference field="0" count="0"/>
        </references>
      </pivotArea>
    </format>
    <format dxfId="26">
      <pivotArea dataOnly="0" labelOnly="1" outline="0" fieldPosition="0">
        <references count="2">
          <reference field="0" count="1" selected="0">
            <x v="0"/>
          </reference>
          <reference field="1" count="5">
            <x v="0"/>
            <x v="6"/>
            <x v="7"/>
            <x v="8"/>
            <x v="9"/>
          </reference>
        </references>
      </pivotArea>
    </format>
    <format dxfId="25">
      <pivotArea dataOnly="0" labelOnly="1" outline="0" fieldPosition="0">
        <references count="2">
          <reference field="0" count="1" selected="0">
            <x v="1"/>
          </reference>
          <reference field="1" count="5">
            <x v="1"/>
            <x v="2"/>
            <x v="3"/>
            <x v="4"/>
            <x v="5"/>
          </reference>
        </references>
      </pivotArea>
    </format>
    <format dxfId="24">
      <pivotArea type="all" dataOnly="0" outline="0" fieldPosition="0"/>
    </format>
    <format dxfId="23">
      <pivotArea field="0" type="button" dataOnly="0" labelOnly="1" outline="0" axis="axisRow" fieldPosition="0"/>
    </format>
    <format dxfId="22">
      <pivotArea field="1" type="button" dataOnly="0" labelOnly="1" outline="0" axis="axisRow" fieldPosition="1"/>
    </format>
    <format dxfId="21">
      <pivotArea dataOnly="0" labelOnly="1" outline="0" fieldPosition="0">
        <references count="1">
          <reference field="0" count="0"/>
        </references>
      </pivotArea>
    </format>
    <format dxfId="20">
      <pivotArea dataOnly="0" labelOnly="1" outline="0" fieldPosition="0">
        <references count="2">
          <reference field="0" count="1" selected="0">
            <x v="0"/>
          </reference>
          <reference field="1" count="5">
            <x v="10"/>
            <x v="11"/>
            <x v="12"/>
            <x v="13"/>
            <x v="14"/>
          </reference>
        </references>
      </pivotArea>
    </format>
    <format dxfId="1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 dataDxfId="17">
  <autoFilter ref="B209:C219" xr:uid="{00000000-0009-0000-0100-000001000000}"/>
  <tableColumns count="2">
    <tableColumn id="1" xr3:uid="{00000000-0010-0000-0000-000001000000}" name="Criterios" dataDxfId="16"/>
    <tableColumn id="2" xr3:uid="{00000000-0010-0000-0000-000002000000}" name="Subcriterios" dataDxfId="1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9" Type="http://schemas.openxmlformats.org/officeDocument/2006/relationships/control" Target="../activeX/activeX34.xml"/><Relationship Id="rId21" Type="http://schemas.openxmlformats.org/officeDocument/2006/relationships/control" Target="../activeX/activeX16.xml"/><Relationship Id="rId34" Type="http://schemas.openxmlformats.org/officeDocument/2006/relationships/control" Target="../activeX/activeX29.xml"/><Relationship Id="rId42" Type="http://schemas.openxmlformats.org/officeDocument/2006/relationships/control" Target="../activeX/activeX37.xml"/><Relationship Id="rId47" Type="http://schemas.openxmlformats.org/officeDocument/2006/relationships/control" Target="../activeX/activeX42.xml"/><Relationship Id="rId50" Type="http://schemas.openxmlformats.org/officeDocument/2006/relationships/control" Target="../activeX/activeX45.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4.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7.xml"/><Relationship Id="rId37" Type="http://schemas.openxmlformats.org/officeDocument/2006/relationships/control" Target="../activeX/activeX32.xml"/><Relationship Id="rId40" Type="http://schemas.openxmlformats.org/officeDocument/2006/relationships/control" Target="../activeX/activeX35.xml"/><Relationship Id="rId45" Type="http://schemas.openxmlformats.org/officeDocument/2006/relationships/control" Target="../activeX/activeX40.xml"/><Relationship Id="rId5" Type="http://schemas.openxmlformats.org/officeDocument/2006/relationships/image" Target="../media/image3.emf"/><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control" Target="../activeX/activeX31.xml"/><Relationship Id="rId49" Type="http://schemas.openxmlformats.org/officeDocument/2006/relationships/control" Target="../activeX/activeX44.xml"/><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6.xml"/><Relationship Id="rId44" Type="http://schemas.openxmlformats.org/officeDocument/2006/relationships/control" Target="../activeX/activeX39.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30.xml"/><Relationship Id="rId43" Type="http://schemas.openxmlformats.org/officeDocument/2006/relationships/control" Target="../activeX/activeX38.xml"/><Relationship Id="rId48" Type="http://schemas.openxmlformats.org/officeDocument/2006/relationships/control" Target="../activeX/activeX43.xml"/><Relationship Id="rId8" Type="http://schemas.openxmlformats.org/officeDocument/2006/relationships/control" Target="../activeX/activeX3.xml"/><Relationship Id="rId51" Type="http://schemas.openxmlformats.org/officeDocument/2006/relationships/image" Target="../media/image5.emf"/><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8.xml"/><Relationship Id="rId38" Type="http://schemas.openxmlformats.org/officeDocument/2006/relationships/control" Target="../activeX/activeX33.xml"/><Relationship Id="rId46" Type="http://schemas.openxmlformats.org/officeDocument/2006/relationships/control" Target="../activeX/activeX41.xml"/><Relationship Id="rId20" Type="http://schemas.openxmlformats.org/officeDocument/2006/relationships/control" Target="../activeX/activeX15.xml"/><Relationship Id="rId41" Type="http://schemas.openxmlformats.org/officeDocument/2006/relationships/control" Target="../activeX/activeX36.xml"/><Relationship Id="rId1" Type="http://schemas.openxmlformats.org/officeDocument/2006/relationships/printerSettings" Target="../printerSettings/printerSettings3.bin"/><Relationship Id="rId6"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C24" sqref="C24:D24"/>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207" t="s">
        <v>153</v>
      </c>
      <c r="C2" s="208"/>
      <c r="D2" s="208"/>
      <c r="E2" s="208"/>
      <c r="F2" s="208"/>
      <c r="G2" s="208"/>
      <c r="H2" s="209"/>
    </row>
    <row r="3" spans="2:8" x14ac:dyDescent="0.3">
      <c r="B3" s="54"/>
      <c r="C3" s="55"/>
      <c r="D3" s="55"/>
      <c r="E3" s="55"/>
      <c r="F3" s="55"/>
      <c r="G3" s="55"/>
      <c r="H3" s="56"/>
    </row>
    <row r="4" spans="2:8" ht="63" customHeight="1" x14ac:dyDescent="0.3">
      <c r="B4" s="210" t="s">
        <v>196</v>
      </c>
      <c r="C4" s="211"/>
      <c r="D4" s="211"/>
      <c r="E4" s="211"/>
      <c r="F4" s="211"/>
      <c r="G4" s="211"/>
      <c r="H4" s="212"/>
    </row>
    <row r="5" spans="2:8" ht="63" customHeight="1" x14ac:dyDescent="0.3">
      <c r="B5" s="213"/>
      <c r="C5" s="214"/>
      <c r="D5" s="214"/>
      <c r="E5" s="214"/>
      <c r="F5" s="214"/>
      <c r="G5" s="214"/>
      <c r="H5" s="215"/>
    </row>
    <row r="6" spans="2:8" x14ac:dyDescent="0.3">
      <c r="B6" s="216" t="s">
        <v>151</v>
      </c>
      <c r="C6" s="217"/>
      <c r="D6" s="217"/>
      <c r="E6" s="217"/>
      <c r="F6" s="217"/>
      <c r="G6" s="217"/>
      <c r="H6" s="218"/>
    </row>
    <row r="7" spans="2:8" ht="95.25" customHeight="1" x14ac:dyDescent="0.3">
      <c r="B7" s="226" t="s">
        <v>156</v>
      </c>
      <c r="C7" s="227"/>
      <c r="D7" s="227"/>
      <c r="E7" s="227"/>
      <c r="F7" s="227"/>
      <c r="G7" s="227"/>
      <c r="H7" s="228"/>
    </row>
    <row r="8" spans="2:8" x14ac:dyDescent="0.3">
      <c r="B8" s="88"/>
      <c r="C8" s="89"/>
      <c r="D8" s="89"/>
      <c r="E8" s="89"/>
      <c r="F8" s="89"/>
      <c r="G8" s="89"/>
      <c r="H8" s="90"/>
    </row>
    <row r="9" spans="2:8" ht="16.5" customHeight="1" x14ac:dyDescent="0.3">
      <c r="B9" s="219" t="s">
        <v>189</v>
      </c>
      <c r="C9" s="220"/>
      <c r="D9" s="220"/>
      <c r="E9" s="220"/>
      <c r="F9" s="220"/>
      <c r="G9" s="220"/>
      <c r="H9" s="221"/>
    </row>
    <row r="10" spans="2:8" ht="44.25" customHeight="1" x14ac:dyDescent="0.3">
      <c r="B10" s="219"/>
      <c r="C10" s="220"/>
      <c r="D10" s="220"/>
      <c r="E10" s="220"/>
      <c r="F10" s="220"/>
      <c r="G10" s="220"/>
      <c r="H10" s="221"/>
    </row>
    <row r="11" spans="2:8" ht="15" thickBot="1" x14ac:dyDescent="0.35">
      <c r="B11" s="77"/>
      <c r="C11" s="80"/>
      <c r="D11" s="85"/>
      <c r="E11" s="86"/>
      <c r="F11" s="86"/>
      <c r="G11" s="87"/>
      <c r="H11" s="81"/>
    </row>
    <row r="12" spans="2:8" ht="15" thickTop="1" x14ac:dyDescent="0.3">
      <c r="B12" s="77"/>
      <c r="C12" s="222" t="s">
        <v>152</v>
      </c>
      <c r="D12" s="223"/>
      <c r="E12" s="224" t="s">
        <v>190</v>
      </c>
      <c r="F12" s="225"/>
      <c r="G12" s="80"/>
      <c r="H12" s="81"/>
    </row>
    <row r="13" spans="2:8" ht="35.25" customHeight="1" x14ac:dyDescent="0.3">
      <c r="B13" s="77"/>
      <c r="C13" s="194" t="s">
        <v>183</v>
      </c>
      <c r="D13" s="195"/>
      <c r="E13" s="196" t="s">
        <v>188</v>
      </c>
      <c r="F13" s="197"/>
      <c r="G13" s="80"/>
      <c r="H13" s="81"/>
    </row>
    <row r="14" spans="2:8" ht="17.25" customHeight="1" x14ac:dyDescent="0.3">
      <c r="B14" s="77"/>
      <c r="C14" s="194" t="s">
        <v>184</v>
      </c>
      <c r="D14" s="195"/>
      <c r="E14" s="196" t="s">
        <v>186</v>
      </c>
      <c r="F14" s="197"/>
      <c r="G14" s="80"/>
      <c r="H14" s="81"/>
    </row>
    <row r="15" spans="2:8" ht="19.5" customHeight="1" x14ac:dyDescent="0.3">
      <c r="B15" s="77"/>
      <c r="C15" s="194" t="s">
        <v>185</v>
      </c>
      <c r="D15" s="195"/>
      <c r="E15" s="196" t="s">
        <v>187</v>
      </c>
      <c r="F15" s="197"/>
      <c r="G15" s="80"/>
      <c r="H15" s="81"/>
    </row>
    <row r="16" spans="2:8" ht="69.75" customHeight="1" x14ac:dyDescent="0.3">
      <c r="B16" s="77"/>
      <c r="C16" s="194" t="s">
        <v>154</v>
      </c>
      <c r="D16" s="195"/>
      <c r="E16" s="196" t="s">
        <v>155</v>
      </c>
      <c r="F16" s="197"/>
      <c r="G16" s="80"/>
      <c r="H16" s="81"/>
    </row>
    <row r="17" spans="2:8" ht="34.5" customHeight="1" x14ac:dyDescent="0.3">
      <c r="B17" s="77"/>
      <c r="C17" s="198" t="s">
        <v>2</v>
      </c>
      <c r="D17" s="199"/>
      <c r="E17" s="190" t="s">
        <v>197</v>
      </c>
      <c r="F17" s="191"/>
      <c r="G17" s="80"/>
      <c r="H17" s="81"/>
    </row>
    <row r="18" spans="2:8" ht="27.75" customHeight="1" x14ac:dyDescent="0.3">
      <c r="B18" s="77"/>
      <c r="C18" s="198" t="s">
        <v>3</v>
      </c>
      <c r="D18" s="199"/>
      <c r="E18" s="190" t="s">
        <v>198</v>
      </c>
      <c r="F18" s="191"/>
      <c r="G18" s="80"/>
      <c r="H18" s="81"/>
    </row>
    <row r="19" spans="2:8" ht="28.5" customHeight="1" x14ac:dyDescent="0.3">
      <c r="B19" s="77"/>
      <c r="C19" s="198" t="s">
        <v>41</v>
      </c>
      <c r="D19" s="199"/>
      <c r="E19" s="190" t="s">
        <v>199</v>
      </c>
      <c r="F19" s="191"/>
      <c r="G19" s="80"/>
      <c r="H19" s="81"/>
    </row>
    <row r="20" spans="2:8" ht="72.75" customHeight="1" x14ac:dyDescent="0.3">
      <c r="B20" s="77"/>
      <c r="C20" s="198" t="s">
        <v>1</v>
      </c>
      <c r="D20" s="199"/>
      <c r="E20" s="190" t="s">
        <v>200</v>
      </c>
      <c r="F20" s="191"/>
      <c r="G20" s="80"/>
      <c r="H20" s="81"/>
    </row>
    <row r="21" spans="2:8" ht="64.5" customHeight="1" x14ac:dyDescent="0.3">
      <c r="B21" s="77"/>
      <c r="C21" s="198" t="s">
        <v>49</v>
      </c>
      <c r="D21" s="199"/>
      <c r="E21" s="190" t="s">
        <v>158</v>
      </c>
      <c r="F21" s="191"/>
      <c r="G21" s="80"/>
      <c r="H21" s="81"/>
    </row>
    <row r="22" spans="2:8" ht="71.25" customHeight="1" x14ac:dyDescent="0.3">
      <c r="B22" s="77"/>
      <c r="C22" s="198" t="s">
        <v>157</v>
      </c>
      <c r="D22" s="199"/>
      <c r="E22" s="190" t="s">
        <v>159</v>
      </c>
      <c r="F22" s="191"/>
      <c r="G22" s="80"/>
      <c r="H22" s="81"/>
    </row>
    <row r="23" spans="2:8" ht="55.5" customHeight="1" x14ac:dyDescent="0.3">
      <c r="B23" s="77"/>
      <c r="C23" s="192" t="s">
        <v>160</v>
      </c>
      <c r="D23" s="193"/>
      <c r="E23" s="190" t="s">
        <v>161</v>
      </c>
      <c r="F23" s="191"/>
      <c r="G23" s="80"/>
      <c r="H23" s="81"/>
    </row>
    <row r="24" spans="2:8" ht="42" customHeight="1" x14ac:dyDescent="0.3">
      <c r="B24" s="77"/>
      <c r="C24" s="192" t="s">
        <v>47</v>
      </c>
      <c r="D24" s="193"/>
      <c r="E24" s="190" t="s">
        <v>162</v>
      </c>
      <c r="F24" s="191"/>
      <c r="G24" s="80"/>
      <c r="H24" s="81"/>
    </row>
    <row r="25" spans="2:8" ht="59.25" customHeight="1" x14ac:dyDescent="0.3">
      <c r="B25" s="77"/>
      <c r="C25" s="192" t="s">
        <v>150</v>
      </c>
      <c r="D25" s="193"/>
      <c r="E25" s="190" t="s">
        <v>163</v>
      </c>
      <c r="F25" s="191"/>
      <c r="G25" s="80"/>
      <c r="H25" s="81"/>
    </row>
    <row r="26" spans="2:8" ht="23.25" customHeight="1" x14ac:dyDescent="0.3">
      <c r="B26" s="77"/>
      <c r="C26" s="192" t="s">
        <v>12</v>
      </c>
      <c r="D26" s="193"/>
      <c r="E26" s="190" t="s">
        <v>164</v>
      </c>
      <c r="F26" s="191"/>
      <c r="G26" s="80"/>
      <c r="H26" s="81"/>
    </row>
    <row r="27" spans="2:8" ht="30.75" customHeight="1" x14ac:dyDescent="0.3">
      <c r="B27" s="77"/>
      <c r="C27" s="192" t="s">
        <v>168</v>
      </c>
      <c r="D27" s="193"/>
      <c r="E27" s="190" t="s">
        <v>165</v>
      </c>
      <c r="F27" s="191"/>
      <c r="G27" s="80"/>
      <c r="H27" s="81"/>
    </row>
    <row r="28" spans="2:8" ht="35.25" customHeight="1" x14ac:dyDescent="0.3">
      <c r="B28" s="77"/>
      <c r="C28" s="192" t="s">
        <v>169</v>
      </c>
      <c r="D28" s="193"/>
      <c r="E28" s="190" t="s">
        <v>166</v>
      </c>
      <c r="F28" s="191"/>
      <c r="G28" s="80"/>
      <c r="H28" s="81"/>
    </row>
    <row r="29" spans="2:8" ht="33" customHeight="1" x14ac:dyDescent="0.3">
      <c r="B29" s="77"/>
      <c r="C29" s="192" t="s">
        <v>169</v>
      </c>
      <c r="D29" s="193"/>
      <c r="E29" s="190" t="s">
        <v>166</v>
      </c>
      <c r="F29" s="191"/>
      <c r="G29" s="80"/>
      <c r="H29" s="81"/>
    </row>
    <row r="30" spans="2:8" ht="30" customHeight="1" x14ac:dyDescent="0.3">
      <c r="B30" s="77"/>
      <c r="C30" s="192" t="s">
        <v>170</v>
      </c>
      <c r="D30" s="193"/>
      <c r="E30" s="190" t="s">
        <v>167</v>
      </c>
      <c r="F30" s="191"/>
      <c r="G30" s="80"/>
      <c r="H30" s="81"/>
    </row>
    <row r="31" spans="2:8" ht="35.25" customHeight="1" x14ac:dyDescent="0.3">
      <c r="B31" s="77"/>
      <c r="C31" s="192" t="s">
        <v>171</v>
      </c>
      <c r="D31" s="193"/>
      <c r="E31" s="190" t="s">
        <v>172</v>
      </c>
      <c r="F31" s="191"/>
      <c r="G31" s="80"/>
      <c r="H31" s="81"/>
    </row>
    <row r="32" spans="2:8" ht="31.5" customHeight="1" x14ac:dyDescent="0.3">
      <c r="B32" s="77"/>
      <c r="C32" s="192" t="s">
        <v>173</v>
      </c>
      <c r="D32" s="193"/>
      <c r="E32" s="190" t="s">
        <v>174</v>
      </c>
      <c r="F32" s="191"/>
      <c r="G32" s="80"/>
      <c r="H32" s="81"/>
    </row>
    <row r="33" spans="2:8" ht="35.25" customHeight="1" x14ac:dyDescent="0.3">
      <c r="B33" s="77"/>
      <c r="C33" s="192" t="s">
        <v>175</v>
      </c>
      <c r="D33" s="193"/>
      <c r="E33" s="190" t="s">
        <v>176</v>
      </c>
      <c r="F33" s="191"/>
      <c r="G33" s="80"/>
      <c r="H33" s="81"/>
    </row>
    <row r="34" spans="2:8" ht="59.25" customHeight="1" x14ac:dyDescent="0.3">
      <c r="B34" s="77"/>
      <c r="C34" s="192" t="s">
        <v>177</v>
      </c>
      <c r="D34" s="193"/>
      <c r="E34" s="190" t="s">
        <v>178</v>
      </c>
      <c r="F34" s="191"/>
      <c r="G34" s="80"/>
      <c r="H34" s="81"/>
    </row>
    <row r="35" spans="2:8" ht="29.25" customHeight="1" x14ac:dyDescent="0.3">
      <c r="B35" s="77"/>
      <c r="C35" s="192" t="s">
        <v>29</v>
      </c>
      <c r="D35" s="193"/>
      <c r="E35" s="190" t="s">
        <v>179</v>
      </c>
      <c r="F35" s="191"/>
      <c r="G35" s="80"/>
      <c r="H35" s="81"/>
    </row>
    <row r="36" spans="2:8" ht="82.5" customHeight="1" x14ac:dyDescent="0.3">
      <c r="B36" s="77"/>
      <c r="C36" s="192" t="s">
        <v>181</v>
      </c>
      <c r="D36" s="193"/>
      <c r="E36" s="190" t="s">
        <v>180</v>
      </c>
      <c r="F36" s="191"/>
      <c r="G36" s="80"/>
      <c r="H36" s="81"/>
    </row>
    <row r="37" spans="2:8" ht="46.5" customHeight="1" x14ac:dyDescent="0.3">
      <c r="B37" s="77"/>
      <c r="C37" s="192" t="s">
        <v>38</v>
      </c>
      <c r="D37" s="193"/>
      <c r="E37" s="190" t="s">
        <v>182</v>
      </c>
      <c r="F37" s="191"/>
      <c r="G37" s="80"/>
      <c r="H37" s="81"/>
    </row>
    <row r="38" spans="2:8" ht="6.75" customHeight="1" thickBot="1" x14ac:dyDescent="0.35">
      <c r="B38" s="77"/>
      <c r="C38" s="203"/>
      <c r="D38" s="204"/>
      <c r="E38" s="205"/>
      <c r="F38" s="206"/>
      <c r="G38" s="80"/>
      <c r="H38" s="81"/>
    </row>
    <row r="39" spans="2:8" ht="15" thickTop="1" x14ac:dyDescent="0.3">
      <c r="B39" s="77"/>
      <c r="C39" s="78"/>
      <c r="D39" s="78"/>
      <c r="E39" s="79"/>
      <c r="F39" s="79"/>
      <c r="G39" s="80"/>
      <c r="H39" s="81"/>
    </row>
    <row r="40" spans="2:8" ht="21" customHeight="1" x14ac:dyDescent="0.3">
      <c r="B40" s="200" t="s">
        <v>191</v>
      </c>
      <c r="C40" s="201"/>
      <c r="D40" s="201"/>
      <c r="E40" s="201"/>
      <c r="F40" s="201"/>
      <c r="G40" s="201"/>
      <c r="H40" s="202"/>
    </row>
    <row r="41" spans="2:8" ht="20.25" customHeight="1" x14ac:dyDescent="0.3">
      <c r="B41" s="200" t="s">
        <v>192</v>
      </c>
      <c r="C41" s="201"/>
      <c r="D41" s="201"/>
      <c r="E41" s="201"/>
      <c r="F41" s="201"/>
      <c r="G41" s="201"/>
      <c r="H41" s="202"/>
    </row>
    <row r="42" spans="2:8" ht="20.25" customHeight="1" x14ac:dyDescent="0.3">
      <c r="B42" s="200" t="s">
        <v>193</v>
      </c>
      <c r="C42" s="201"/>
      <c r="D42" s="201"/>
      <c r="E42" s="201"/>
      <c r="F42" s="201"/>
      <c r="G42" s="201"/>
      <c r="H42" s="202"/>
    </row>
    <row r="43" spans="2:8" ht="20.25" customHeight="1" x14ac:dyDescent="0.3">
      <c r="B43" s="200" t="s">
        <v>194</v>
      </c>
      <c r="C43" s="201"/>
      <c r="D43" s="201"/>
      <c r="E43" s="201"/>
      <c r="F43" s="201"/>
      <c r="G43" s="201"/>
      <c r="H43" s="202"/>
    </row>
    <row r="44" spans="2:8" x14ac:dyDescent="0.3">
      <c r="B44" s="200" t="s">
        <v>195</v>
      </c>
      <c r="C44" s="201"/>
      <c r="D44" s="201"/>
      <c r="E44" s="201"/>
      <c r="F44" s="201"/>
      <c r="G44" s="201"/>
      <c r="H44" s="202"/>
    </row>
    <row r="45" spans="2:8" ht="15" thickBot="1" x14ac:dyDescent="0.35">
      <c r="B45" s="82"/>
      <c r="C45" s="83"/>
      <c r="D45" s="83"/>
      <c r="E45" s="83"/>
      <c r="F45" s="83"/>
      <c r="G45" s="83"/>
      <c r="H45" s="8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24" t="s">
        <v>76</v>
      </c>
      <c r="C1" s="625"/>
      <c r="D1" s="625"/>
      <c r="E1" s="625"/>
      <c r="F1" s="626"/>
    </row>
    <row r="2" spans="2:6" ht="16.2" thickBot="1" x14ac:dyDescent="0.35">
      <c r="B2" s="59"/>
      <c r="C2" s="59"/>
      <c r="D2" s="59"/>
      <c r="E2" s="59"/>
      <c r="F2" s="59"/>
    </row>
    <row r="3" spans="2:6" ht="16.2" thickBot="1" x14ac:dyDescent="0.35">
      <c r="B3" s="628" t="s">
        <v>62</v>
      </c>
      <c r="C3" s="629"/>
      <c r="D3" s="629"/>
      <c r="E3" s="71" t="s">
        <v>63</v>
      </c>
      <c r="F3" s="72" t="s">
        <v>64</v>
      </c>
    </row>
    <row r="4" spans="2:6" ht="31.2" x14ac:dyDescent="0.3">
      <c r="B4" s="630" t="s">
        <v>65</v>
      </c>
      <c r="C4" s="632" t="s">
        <v>13</v>
      </c>
      <c r="D4" s="60" t="s">
        <v>14</v>
      </c>
      <c r="E4" s="61" t="s">
        <v>66</v>
      </c>
      <c r="F4" s="62">
        <v>0.25</v>
      </c>
    </row>
    <row r="5" spans="2:6" ht="46.8" x14ac:dyDescent="0.3">
      <c r="B5" s="631"/>
      <c r="C5" s="633"/>
      <c r="D5" s="63" t="s">
        <v>15</v>
      </c>
      <c r="E5" s="64" t="s">
        <v>67</v>
      </c>
      <c r="F5" s="65">
        <v>0.15</v>
      </c>
    </row>
    <row r="6" spans="2:6" ht="46.8" x14ac:dyDescent="0.3">
      <c r="B6" s="631"/>
      <c r="C6" s="633"/>
      <c r="D6" s="63" t="s">
        <v>16</v>
      </c>
      <c r="E6" s="64" t="s">
        <v>68</v>
      </c>
      <c r="F6" s="65">
        <v>0.1</v>
      </c>
    </row>
    <row r="7" spans="2:6" ht="62.4" x14ac:dyDescent="0.3">
      <c r="B7" s="631"/>
      <c r="C7" s="633" t="s">
        <v>17</v>
      </c>
      <c r="D7" s="63" t="s">
        <v>10</v>
      </c>
      <c r="E7" s="64" t="s">
        <v>69</v>
      </c>
      <c r="F7" s="65">
        <v>0.25</v>
      </c>
    </row>
    <row r="8" spans="2:6" ht="31.2" x14ac:dyDescent="0.3">
      <c r="B8" s="631"/>
      <c r="C8" s="633"/>
      <c r="D8" s="63" t="s">
        <v>9</v>
      </c>
      <c r="E8" s="64" t="s">
        <v>70</v>
      </c>
      <c r="F8" s="65">
        <v>0.15</v>
      </c>
    </row>
    <row r="9" spans="2:6" ht="46.8" x14ac:dyDescent="0.3">
      <c r="B9" s="631" t="s">
        <v>149</v>
      </c>
      <c r="C9" s="633" t="s">
        <v>18</v>
      </c>
      <c r="D9" s="63" t="s">
        <v>19</v>
      </c>
      <c r="E9" s="64" t="s">
        <v>71</v>
      </c>
      <c r="F9" s="66" t="s">
        <v>72</v>
      </c>
    </row>
    <row r="10" spans="2:6" ht="46.8" x14ac:dyDescent="0.3">
      <c r="B10" s="631"/>
      <c r="C10" s="633"/>
      <c r="D10" s="63" t="s">
        <v>20</v>
      </c>
      <c r="E10" s="64" t="s">
        <v>73</v>
      </c>
      <c r="F10" s="66" t="s">
        <v>72</v>
      </c>
    </row>
    <row r="11" spans="2:6" ht="46.8" x14ac:dyDescent="0.3">
      <c r="B11" s="631"/>
      <c r="C11" s="633" t="s">
        <v>21</v>
      </c>
      <c r="D11" s="63" t="s">
        <v>22</v>
      </c>
      <c r="E11" s="64" t="s">
        <v>74</v>
      </c>
      <c r="F11" s="66" t="s">
        <v>72</v>
      </c>
    </row>
    <row r="12" spans="2:6" ht="46.8" x14ac:dyDescent="0.3">
      <c r="B12" s="631"/>
      <c r="C12" s="633"/>
      <c r="D12" s="63" t="s">
        <v>23</v>
      </c>
      <c r="E12" s="64" t="s">
        <v>75</v>
      </c>
      <c r="F12" s="66" t="s">
        <v>72</v>
      </c>
    </row>
    <row r="13" spans="2:6" ht="31.2" x14ac:dyDescent="0.3">
      <c r="B13" s="631"/>
      <c r="C13" s="633" t="s">
        <v>24</v>
      </c>
      <c r="D13" s="63" t="s">
        <v>113</v>
      </c>
      <c r="E13" s="64" t="s">
        <v>116</v>
      </c>
      <c r="F13" s="66" t="s">
        <v>72</v>
      </c>
    </row>
    <row r="14" spans="2:6" ht="16.2" thickBot="1" x14ac:dyDescent="0.35">
      <c r="B14" s="634"/>
      <c r="C14" s="635"/>
      <c r="D14" s="67" t="s">
        <v>114</v>
      </c>
      <c r="E14" s="68" t="s">
        <v>115</v>
      </c>
      <c r="F14" s="69" t="s">
        <v>72</v>
      </c>
    </row>
    <row r="15" spans="2:6" ht="49.5" customHeight="1" x14ac:dyDescent="0.3">
      <c r="B15" s="627" t="s">
        <v>146</v>
      </c>
      <c r="C15" s="627"/>
      <c r="D15" s="627"/>
      <c r="E15" s="627"/>
      <c r="F15" s="627"/>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126</v>
      </c>
    </row>
    <row r="3" spans="2:5" x14ac:dyDescent="0.3">
      <c r="B3" t="s">
        <v>32</v>
      </c>
      <c r="E3" t="s">
        <v>125</v>
      </c>
    </row>
    <row r="4" spans="2:5" x14ac:dyDescent="0.3">
      <c r="B4" t="s">
        <v>130</v>
      </c>
      <c r="E4" t="s">
        <v>127</v>
      </c>
    </row>
    <row r="5" spans="2:5" x14ac:dyDescent="0.3">
      <c r="B5" t="s">
        <v>129</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39</v>
      </c>
    </row>
    <row r="21" spans="1:1" x14ac:dyDescent="0.3">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7983-092C-4F28-8907-8D1F27251F14}">
  <sheetPr>
    <tabColor rgb="FFFFC000"/>
  </sheetPr>
  <dimension ref="A1:J36"/>
  <sheetViews>
    <sheetView zoomScale="110" zoomScaleNormal="110" workbookViewId="0">
      <selection activeCell="E2" sqref="E2"/>
    </sheetView>
  </sheetViews>
  <sheetFormatPr baseColWidth="10" defaultColWidth="11.44140625" defaultRowHeight="13.8" x14ac:dyDescent="0.25"/>
  <cols>
    <col min="1" max="1" width="29.44140625" style="109" customWidth="1"/>
    <col min="2" max="2" width="29.109375" style="109" customWidth="1"/>
    <col min="3" max="3" width="30.33203125" style="109" customWidth="1"/>
    <col min="4" max="4" width="31.88671875" style="109" customWidth="1"/>
    <col min="5" max="5" width="33.77734375" style="109" customWidth="1"/>
    <col min="6" max="6" width="32" style="109" customWidth="1"/>
    <col min="7" max="16384" width="11.44140625" style="109"/>
  </cols>
  <sheetData>
    <row r="1" spans="1:10" s="168" customFormat="1" ht="24" customHeight="1" x14ac:dyDescent="0.25">
      <c r="A1" s="244"/>
      <c r="B1" s="246" t="s">
        <v>359</v>
      </c>
      <c r="C1" s="246"/>
      <c r="D1" s="246"/>
      <c r="E1" s="166" t="s">
        <v>456</v>
      </c>
      <c r="F1" s="247"/>
      <c r="G1" s="167"/>
      <c r="J1" s="229"/>
    </row>
    <row r="2" spans="1:10" s="168" customFormat="1" ht="21.6" customHeight="1" x14ac:dyDescent="0.25">
      <c r="A2" s="245"/>
      <c r="B2" s="230"/>
      <c r="C2" s="230"/>
      <c r="D2" s="230"/>
      <c r="E2" s="169" t="s">
        <v>455</v>
      </c>
      <c r="F2" s="248"/>
      <c r="G2" s="167"/>
      <c r="J2" s="229"/>
    </row>
    <row r="3" spans="1:10" s="168" customFormat="1" ht="15" customHeight="1" x14ac:dyDescent="0.25">
      <c r="A3" s="245"/>
      <c r="B3" s="230" t="s">
        <v>360</v>
      </c>
      <c r="C3" s="230"/>
      <c r="D3" s="230"/>
      <c r="E3" s="169" t="s">
        <v>361</v>
      </c>
      <c r="F3" s="248"/>
      <c r="G3" s="167"/>
      <c r="J3" s="229"/>
    </row>
    <row r="4" spans="1:10" s="168" customFormat="1" ht="15.75" customHeight="1" x14ac:dyDescent="0.25">
      <c r="A4" s="245"/>
      <c r="B4" s="230"/>
      <c r="C4" s="230"/>
      <c r="D4" s="230"/>
      <c r="E4" s="169" t="s">
        <v>362</v>
      </c>
      <c r="F4" s="248"/>
      <c r="G4" s="167"/>
      <c r="J4" s="229"/>
    </row>
    <row r="5" spans="1:10" ht="15.75" customHeight="1" x14ac:dyDescent="0.25">
      <c r="A5" s="231"/>
      <c r="B5" s="232"/>
      <c r="C5" s="232"/>
      <c r="D5" s="232"/>
      <c r="E5" s="232"/>
      <c r="F5" s="233"/>
      <c r="G5" s="108"/>
      <c r="J5" s="159"/>
    </row>
    <row r="6" spans="1:10" ht="15" customHeight="1" x14ac:dyDescent="0.25">
      <c r="A6" s="234" t="s">
        <v>213</v>
      </c>
      <c r="B6" s="235"/>
      <c r="C6" s="235"/>
      <c r="D6" s="235"/>
      <c r="E6" s="235"/>
      <c r="F6" s="236"/>
    </row>
    <row r="7" spans="1:10" ht="15.75" customHeight="1" x14ac:dyDescent="0.25">
      <c r="A7" s="234"/>
      <c r="B7" s="235"/>
      <c r="C7" s="235"/>
      <c r="D7" s="235"/>
      <c r="E7" s="235"/>
      <c r="F7" s="236"/>
    </row>
    <row r="8" spans="1:10" ht="27" customHeight="1" x14ac:dyDescent="0.25">
      <c r="A8" s="237" t="s">
        <v>256</v>
      </c>
      <c r="B8" s="238"/>
      <c r="C8" s="238"/>
      <c r="D8" s="238"/>
      <c r="E8" s="238"/>
      <c r="F8" s="239"/>
    </row>
    <row r="9" spans="1:10" ht="77.25" customHeight="1" thickBot="1" x14ac:dyDescent="0.3">
      <c r="A9" s="240" t="s">
        <v>257</v>
      </c>
      <c r="B9" s="241"/>
      <c r="C9" s="241"/>
      <c r="D9" s="241"/>
      <c r="E9" s="241"/>
      <c r="F9" s="242"/>
    </row>
    <row r="10" spans="1:10" ht="18.75" customHeight="1" thickBot="1" x14ac:dyDescent="0.3">
      <c r="A10" s="243"/>
      <c r="B10" s="243"/>
      <c r="C10" s="243"/>
      <c r="D10" s="243"/>
      <c r="E10" s="243"/>
      <c r="F10" s="243"/>
    </row>
    <row r="11" spans="1:10" ht="22.5" customHeight="1" thickBot="1" x14ac:dyDescent="0.3">
      <c r="A11" s="110" t="s">
        <v>214</v>
      </c>
      <c r="B11" s="111" t="s">
        <v>215</v>
      </c>
      <c r="C11" s="111" t="s">
        <v>216</v>
      </c>
      <c r="D11" s="111" t="s">
        <v>215</v>
      </c>
      <c r="E11" s="111" t="s">
        <v>217</v>
      </c>
      <c r="F11" s="112" t="s">
        <v>215</v>
      </c>
    </row>
    <row r="12" spans="1:10" ht="94.8" customHeight="1" x14ac:dyDescent="0.25">
      <c r="A12" s="139" t="s">
        <v>219</v>
      </c>
      <c r="B12" s="140" t="s">
        <v>258</v>
      </c>
      <c r="C12" s="113" t="s">
        <v>259</v>
      </c>
      <c r="D12" s="170" t="s">
        <v>363</v>
      </c>
      <c r="E12" s="171" t="s">
        <v>364</v>
      </c>
      <c r="F12" s="172" t="s">
        <v>365</v>
      </c>
    </row>
    <row r="13" spans="1:10" ht="90.6" customHeight="1" thickBot="1" x14ac:dyDescent="0.3">
      <c r="A13" s="115" t="s">
        <v>219</v>
      </c>
      <c r="B13" s="140" t="s">
        <v>262</v>
      </c>
      <c r="C13" s="141" t="s">
        <v>259</v>
      </c>
      <c r="D13" s="170" t="s">
        <v>263</v>
      </c>
      <c r="E13" s="171" t="s">
        <v>364</v>
      </c>
      <c r="F13" s="172" t="s">
        <v>366</v>
      </c>
    </row>
    <row r="14" spans="1:10" ht="123.75" customHeight="1" x14ac:dyDescent="0.25">
      <c r="A14" s="144" t="s">
        <v>219</v>
      </c>
      <c r="B14" s="140" t="s">
        <v>266</v>
      </c>
      <c r="C14" s="115" t="s">
        <v>259</v>
      </c>
      <c r="D14" s="173" t="s">
        <v>267</v>
      </c>
      <c r="E14" s="174" t="s">
        <v>260</v>
      </c>
      <c r="F14" s="175" t="s">
        <v>261</v>
      </c>
    </row>
    <row r="15" spans="1:10" ht="109.5" customHeight="1" x14ac:dyDescent="0.25">
      <c r="A15" s="114" t="s">
        <v>218</v>
      </c>
      <c r="B15" s="165" t="s">
        <v>270</v>
      </c>
      <c r="C15" s="115" t="s">
        <v>259</v>
      </c>
      <c r="D15" s="173" t="s">
        <v>271</v>
      </c>
      <c r="E15" s="173" t="s">
        <v>264</v>
      </c>
      <c r="F15" s="176" t="s">
        <v>335</v>
      </c>
    </row>
    <row r="16" spans="1:10" ht="70.5" customHeight="1" x14ac:dyDescent="0.25">
      <c r="A16" s="114" t="s">
        <v>218</v>
      </c>
      <c r="B16" s="140" t="s">
        <v>274</v>
      </c>
      <c r="C16" s="115" t="s">
        <v>367</v>
      </c>
      <c r="D16" s="173" t="s">
        <v>368</v>
      </c>
      <c r="E16" s="173" t="s">
        <v>264</v>
      </c>
      <c r="F16" s="177" t="s">
        <v>265</v>
      </c>
    </row>
    <row r="17" spans="1:6" ht="75" customHeight="1" thickBot="1" x14ac:dyDescent="0.3">
      <c r="A17" s="114" t="s">
        <v>218</v>
      </c>
      <c r="B17" s="164" t="s">
        <v>276</v>
      </c>
      <c r="C17" s="115" t="s">
        <v>367</v>
      </c>
      <c r="D17" s="173" t="s">
        <v>369</v>
      </c>
      <c r="E17" s="173" t="s">
        <v>268</v>
      </c>
      <c r="F17" s="177" t="s">
        <v>269</v>
      </c>
    </row>
    <row r="18" spans="1:6" ht="68.25" customHeight="1" x14ac:dyDescent="0.25">
      <c r="A18" s="114" t="s">
        <v>218</v>
      </c>
      <c r="B18" s="164" t="s">
        <v>277</v>
      </c>
      <c r="C18" s="115" t="s">
        <v>367</v>
      </c>
      <c r="D18" s="173" t="s">
        <v>347</v>
      </c>
      <c r="E18" s="173" t="s">
        <v>272</v>
      </c>
      <c r="F18" s="178" t="s">
        <v>273</v>
      </c>
    </row>
    <row r="19" spans="1:6" ht="68.25" customHeight="1" thickBot="1" x14ac:dyDescent="0.3">
      <c r="A19" s="114" t="s">
        <v>218</v>
      </c>
      <c r="B19" s="162" t="s">
        <v>279</v>
      </c>
      <c r="C19" s="142" t="s">
        <v>370</v>
      </c>
      <c r="D19" s="173" t="s">
        <v>278</v>
      </c>
      <c r="E19" s="173"/>
      <c r="F19" s="177"/>
    </row>
    <row r="20" spans="1:6" ht="102" customHeight="1" thickBot="1" x14ac:dyDescent="0.3">
      <c r="A20" s="146" t="s">
        <v>280</v>
      </c>
      <c r="B20" s="163" t="s">
        <v>281</v>
      </c>
      <c r="C20" s="142" t="s">
        <v>370</v>
      </c>
      <c r="D20" s="173" t="s">
        <v>349</v>
      </c>
      <c r="E20" s="173"/>
      <c r="F20" s="177"/>
    </row>
    <row r="21" spans="1:6" ht="94.5" customHeight="1" x14ac:dyDescent="0.25">
      <c r="A21" s="114" t="s">
        <v>220</v>
      </c>
      <c r="B21" s="162" t="s">
        <v>283</v>
      </c>
      <c r="C21" s="142" t="s">
        <v>370</v>
      </c>
      <c r="D21" s="173" t="s">
        <v>371</v>
      </c>
      <c r="E21" s="173"/>
      <c r="F21" s="178"/>
    </row>
    <row r="22" spans="1:6" ht="82.5" customHeight="1" x14ac:dyDescent="0.25">
      <c r="A22" s="114" t="s">
        <v>221</v>
      </c>
      <c r="B22" s="162" t="s">
        <v>285</v>
      </c>
      <c r="C22" s="142" t="s">
        <v>370</v>
      </c>
      <c r="D22" s="173" t="s">
        <v>372</v>
      </c>
      <c r="E22" s="173"/>
      <c r="F22" s="170"/>
    </row>
    <row r="23" spans="1:6" ht="47.4" customHeight="1" x14ac:dyDescent="0.25">
      <c r="A23" s="114" t="s">
        <v>221</v>
      </c>
      <c r="B23" s="140" t="s">
        <v>373</v>
      </c>
      <c r="C23" s="142" t="s">
        <v>370</v>
      </c>
      <c r="D23" s="173" t="s">
        <v>374</v>
      </c>
      <c r="E23" s="173"/>
      <c r="F23" s="170"/>
    </row>
    <row r="24" spans="1:6" ht="69.75" customHeight="1" x14ac:dyDescent="0.25">
      <c r="A24" s="114" t="s">
        <v>288</v>
      </c>
      <c r="B24" s="162" t="s">
        <v>289</v>
      </c>
      <c r="C24" s="142" t="s">
        <v>370</v>
      </c>
      <c r="D24" s="173" t="s">
        <v>282</v>
      </c>
      <c r="E24" s="171"/>
      <c r="F24" s="172"/>
    </row>
    <row r="25" spans="1:6" ht="58.8" customHeight="1" x14ac:dyDescent="0.25">
      <c r="A25" s="114" t="s">
        <v>222</v>
      </c>
      <c r="B25" s="162" t="s">
        <v>292</v>
      </c>
      <c r="C25" s="142" t="s">
        <v>375</v>
      </c>
      <c r="D25" s="170" t="s">
        <v>284</v>
      </c>
      <c r="E25" s="171"/>
      <c r="F25" s="172"/>
    </row>
    <row r="26" spans="1:6" ht="73.5" customHeight="1" x14ac:dyDescent="0.25">
      <c r="A26" s="114"/>
      <c r="B26" s="162"/>
      <c r="C26" s="142" t="s">
        <v>376</v>
      </c>
      <c r="D26" s="173" t="s">
        <v>286</v>
      </c>
      <c r="E26" s="171"/>
      <c r="F26" s="172"/>
    </row>
    <row r="27" spans="1:6" ht="65.25" customHeight="1" x14ac:dyDescent="0.25">
      <c r="A27" s="114"/>
      <c r="B27" s="162"/>
      <c r="C27" s="142" t="s">
        <v>375</v>
      </c>
      <c r="D27" s="173" t="s">
        <v>287</v>
      </c>
      <c r="E27" s="171"/>
      <c r="F27" s="172"/>
    </row>
    <row r="28" spans="1:6" ht="66.75" customHeight="1" x14ac:dyDescent="0.25">
      <c r="A28" s="114"/>
      <c r="B28" s="162"/>
      <c r="C28" s="142" t="s">
        <v>375</v>
      </c>
      <c r="D28" s="170" t="s">
        <v>275</v>
      </c>
      <c r="E28" s="171"/>
      <c r="F28" s="172"/>
    </row>
    <row r="29" spans="1:6" ht="88.2" customHeight="1" x14ac:dyDescent="0.25">
      <c r="A29" s="114"/>
      <c r="B29" s="162"/>
      <c r="C29" s="142" t="s">
        <v>290</v>
      </c>
      <c r="D29" s="170" t="s">
        <v>377</v>
      </c>
      <c r="E29" s="171"/>
      <c r="F29" s="172"/>
    </row>
    <row r="30" spans="1:6" ht="41.4" x14ac:dyDescent="0.25">
      <c r="A30" s="114"/>
      <c r="B30" s="140"/>
      <c r="C30" s="142" t="s">
        <v>290</v>
      </c>
      <c r="D30" s="173" t="s">
        <v>324</v>
      </c>
      <c r="E30" s="171"/>
      <c r="F30" s="172"/>
    </row>
    <row r="31" spans="1:6" ht="69" x14ac:dyDescent="0.25">
      <c r="A31" s="114"/>
      <c r="B31" s="140"/>
      <c r="C31" s="142" t="s">
        <v>290</v>
      </c>
      <c r="D31" s="173" t="s">
        <v>378</v>
      </c>
      <c r="E31" s="171"/>
      <c r="F31" s="172"/>
    </row>
    <row r="32" spans="1:6" ht="41.4" x14ac:dyDescent="0.25">
      <c r="A32" s="114"/>
      <c r="B32" s="140"/>
      <c r="C32" s="142" t="s">
        <v>290</v>
      </c>
      <c r="D32" s="170" t="s">
        <v>291</v>
      </c>
      <c r="E32" s="171"/>
      <c r="F32" s="172"/>
    </row>
    <row r="33" spans="1:6" ht="55.2" x14ac:dyDescent="0.25">
      <c r="A33" s="114"/>
      <c r="B33" s="162"/>
      <c r="C33" s="142" t="s">
        <v>290</v>
      </c>
      <c r="D33" s="170" t="s">
        <v>379</v>
      </c>
      <c r="E33" s="171"/>
      <c r="F33" s="172"/>
    </row>
    <row r="34" spans="1:6" ht="41.4" x14ac:dyDescent="0.25">
      <c r="A34" s="114"/>
      <c r="B34" s="162"/>
      <c r="C34" s="142" t="s">
        <v>290</v>
      </c>
      <c r="D34" s="170" t="s">
        <v>341</v>
      </c>
      <c r="E34" s="171"/>
      <c r="F34" s="172"/>
    </row>
    <row r="35" spans="1:6" ht="55.2" x14ac:dyDescent="0.25">
      <c r="A35" s="114"/>
      <c r="B35" s="162"/>
      <c r="C35" s="142" t="s">
        <v>290</v>
      </c>
      <c r="D35" s="170" t="s">
        <v>293</v>
      </c>
      <c r="E35" s="171"/>
      <c r="F35" s="172"/>
    </row>
    <row r="36" spans="1:6" ht="27.6" x14ac:dyDescent="0.25">
      <c r="A36" s="114"/>
      <c r="B36" s="162"/>
      <c r="C36" s="142" t="s">
        <v>294</v>
      </c>
      <c r="D36" s="170" t="s">
        <v>295</v>
      </c>
      <c r="E36" s="171"/>
      <c r="F36" s="172"/>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F0DA-9E09-4122-8CCD-D984D5109230}">
  <sheetPr codeName="Hoja2">
    <tabColor rgb="FFFFC000"/>
  </sheetPr>
  <dimension ref="A1:X58"/>
  <sheetViews>
    <sheetView zoomScale="110" zoomScaleNormal="110" workbookViewId="0">
      <selection activeCell="S1" sqref="S1"/>
    </sheetView>
  </sheetViews>
  <sheetFormatPr baseColWidth="10" defaultColWidth="11.44140625" defaultRowHeight="14.4" x14ac:dyDescent="0.3"/>
  <cols>
    <col min="1" max="1" width="14" style="136" customWidth="1"/>
    <col min="2" max="2" width="40.44140625" style="137" customWidth="1"/>
    <col min="3" max="12" width="6.44140625" style="137" customWidth="1"/>
    <col min="13" max="14" width="5.44140625" style="137" customWidth="1"/>
    <col min="15" max="15" width="5.5546875" style="137" customWidth="1"/>
    <col min="16" max="17" width="5.109375" style="137" customWidth="1"/>
    <col min="18" max="18" width="6.44140625" style="137" customWidth="1"/>
    <col min="19" max="19" width="24.109375" style="138" customWidth="1"/>
    <col min="20" max="20" width="16.44140625" customWidth="1"/>
    <col min="21" max="22" width="11.44140625" hidden="1" customWidth="1"/>
    <col min="23" max="23" width="1.33203125" hidden="1" customWidth="1"/>
  </cols>
  <sheetData>
    <row r="1" spans="1:24" s="1" customFormat="1" ht="29.4" customHeight="1" x14ac:dyDescent="0.3">
      <c r="A1" s="259"/>
      <c r="B1" s="262" t="s">
        <v>380</v>
      </c>
      <c r="C1" s="262"/>
      <c r="D1" s="262"/>
      <c r="E1" s="262"/>
      <c r="F1" s="262"/>
      <c r="G1" s="262"/>
      <c r="H1" s="262"/>
      <c r="I1" s="262"/>
      <c r="J1" s="262"/>
      <c r="K1" s="262"/>
      <c r="L1" s="262"/>
      <c r="M1" s="262"/>
      <c r="N1" s="262"/>
      <c r="O1" s="262"/>
      <c r="P1" s="262"/>
      <c r="Q1" s="262"/>
      <c r="R1" s="262"/>
      <c r="S1" s="166" t="s">
        <v>456</v>
      </c>
      <c r="T1" s="263"/>
      <c r="U1" s="264"/>
      <c r="V1" s="264"/>
      <c r="W1" s="265"/>
    </row>
    <row r="2" spans="1:24" s="1" customFormat="1" ht="18" customHeight="1" x14ac:dyDescent="0.3">
      <c r="A2" s="260"/>
      <c r="B2" s="229"/>
      <c r="C2" s="229"/>
      <c r="D2" s="229"/>
      <c r="E2" s="229"/>
      <c r="F2" s="229"/>
      <c r="G2" s="229"/>
      <c r="H2" s="229"/>
      <c r="I2" s="229"/>
      <c r="J2" s="229"/>
      <c r="K2" s="229"/>
      <c r="L2" s="229"/>
      <c r="M2" s="229"/>
      <c r="N2" s="229"/>
      <c r="O2" s="229"/>
      <c r="P2" s="229"/>
      <c r="Q2" s="229"/>
      <c r="R2" s="229"/>
      <c r="S2" s="169" t="s">
        <v>455</v>
      </c>
      <c r="T2" s="266"/>
      <c r="U2" s="267"/>
      <c r="V2" s="267"/>
      <c r="W2" s="268"/>
    </row>
    <row r="3" spans="1:24" s="1" customFormat="1" ht="15" customHeight="1" x14ac:dyDescent="0.3">
      <c r="A3" s="260"/>
      <c r="B3" s="229" t="s">
        <v>381</v>
      </c>
      <c r="C3" s="229"/>
      <c r="D3" s="229"/>
      <c r="E3" s="229"/>
      <c r="F3" s="229"/>
      <c r="G3" s="229"/>
      <c r="H3" s="229"/>
      <c r="I3" s="229"/>
      <c r="J3" s="229"/>
      <c r="K3" s="229"/>
      <c r="L3" s="229"/>
      <c r="M3" s="229"/>
      <c r="N3" s="229"/>
      <c r="O3" s="229"/>
      <c r="P3" s="229"/>
      <c r="Q3" s="229"/>
      <c r="R3" s="229"/>
      <c r="S3" s="179" t="s">
        <v>382</v>
      </c>
      <c r="T3" s="266"/>
      <c r="U3" s="267"/>
      <c r="V3" s="267"/>
      <c r="W3" s="268"/>
    </row>
    <row r="4" spans="1:24" s="1" customFormat="1" ht="15.75" customHeight="1" x14ac:dyDescent="0.3">
      <c r="A4" s="261"/>
      <c r="B4" s="272"/>
      <c r="C4" s="272"/>
      <c r="D4" s="272"/>
      <c r="E4" s="272"/>
      <c r="F4" s="272"/>
      <c r="G4" s="272"/>
      <c r="H4" s="272"/>
      <c r="I4" s="272"/>
      <c r="J4" s="272"/>
      <c r="K4" s="272"/>
      <c r="L4" s="272"/>
      <c r="M4" s="272"/>
      <c r="N4" s="272"/>
      <c r="O4" s="272"/>
      <c r="P4" s="272"/>
      <c r="Q4" s="272"/>
      <c r="R4" s="272"/>
      <c r="S4" s="180" t="s">
        <v>383</v>
      </c>
      <c r="T4" s="269"/>
      <c r="U4" s="270"/>
      <c r="V4" s="270"/>
      <c r="W4" s="271"/>
    </row>
    <row r="5" spans="1:24" ht="15.75" customHeight="1" x14ac:dyDescent="0.3">
      <c r="A5" s="273"/>
      <c r="B5" s="273"/>
      <c r="C5" s="273"/>
      <c r="D5" s="273"/>
      <c r="E5" s="273"/>
      <c r="F5" s="273"/>
      <c r="G5" s="273"/>
      <c r="H5" s="273"/>
      <c r="I5" s="273"/>
      <c r="J5" s="273"/>
      <c r="K5" s="273"/>
      <c r="L5" s="273"/>
      <c r="M5" s="273"/>
      <c r="N5" s="273"/>
      <c r="O5" s="273"/>
      <c r="P5" s="273"/>
      <c r="Q5" s="273"/>
      <c r="R5" s="273"/>
      <c r="S5" s="273"/>
      <c r="T5" s="274"/>
      <c r="U5" s="116"/>
      <c r="V5" s="116"/>
      <c r="W5" s="117"/>
    </row>
    <row r="6" spans="1:24" s="109" customFormat="1" ht="27" customHeight="1" x14ac:dyDescent="0.25">
      <c r="A6" s="275" t="s">
        <v>256</v>
      </c>
      <c r="B6" s="275"/>
      <c r="C6" s="275"/>
      <c r="D6" s="275"/>
      <c r="E6" s="275"/>
      <c r="F6" s="275"/>
      <c r="G6" s="275"/>
      <c r="H6" s="275"/>
      <c r="I6" s="275"/>
      <c r="J6" s="275"/>
      <c r="K6" s="275"/>
      <c r="L6" s="275"/>
      <c r="M6" s="275"/>
      <c r="N6" s="275"/>
      <c r="O6" s="275"/>
      <c r="P6" s="275"/>
      <c r="Q6" s="275"/>
      <c r="R6" s="275"/>
      <c r="S6" s="275"/>
      <c r="T6" s="275"/>
      <c r="W6" s="118"/>
    </row>
    <row r="7" spans="1:24" s="109" customFormat="1" ht="81" customHeight="1" thickBot="1" x14ac:dyDescent="0.3">
      <c r="A7" s="249" t="s">
        <v>296</v>
      </c>
      <c r="B7" s="250"/>
      <c r="C7" s="250"/>
      <c r="D7" s="250"/>
      <c r="E7" s="250"/>
      <c r="F7" s="250"/>
      <c r="G7" s="250"/>
      <c r="H7" s="250"/>
      <c r="I7" s="250"/>
      <c r="J7" s="250"/>
      <c r="K7" s="250"/>
      <c r="L7" s="250"/>
      <c r="M7" s="250"/>
      <c r="N7" s="250"/>
      <c r="O7" s="250"/>
      <c r="P7" s="250"/>
      <c r="Q7" s="250"/>
      <c r="R7" s="250"/>
      <c r="S7" s="250"/>
      <c r="T7" s="251"/>
      <c r="U7" s="119"/>
      <c r="V7" s="119"/>
      <c r="W7" s="120"/>
    </row>
    <row r="8" spans="1:24" s="109" customFormat="1" ht="26.25" customHeight="1" thickBot="1" x14ac:dyDescent="0.3">
      <c r="A8" s="121"/>
      <c r="B8" s="121"/>
      <c r="C8" s="121"/>
      <c r="D8" s="121"/>
      <c r="E8" s="121"/>
      <c r="F8" s="121"/>
      <c r="G8" s="121"/>
      <c r="H8" s="121"/>
      <c r="I8" s="121"/>
      <c r="J8" s="121"/>
      <c r="K8" s="121"/>
      <c r="L8" s="121"/>
      <c r="M8" s="121"/>
      <c r="N8" s="121"/>
      <c r="O8" s="121"/>
      <c r="P8" s="121"/>
      <c r="Q8" s="121"/>
      <c r="R8" s="121"/>
      <c r="S8" s="121"/>
      <c r="T8" s="122"/>
      <c r="X8" s="123"/>
    </row>
    <row r="9" spans="1:24" s="109" customFormat="1" ht="39.75" customHeight="1" thickBot="1" x14ac:dyDescent="0.3">
      <c r="A9" s="252"/>
      <c r="B9" s="252"/>
      <c r="C9" s="252" t="b">
        <v>0</v>
      </c>
      <c r="D9" s="252"/>
      <c r="E9" s="252"/>
      <c r="F9" s="252"/>
      <c r="G9" s="252"/>
      <c r="H9" s="252"/>
      <c r="I9" s="252"/>
      <c r="J9" s="252"/>
      <c r="K9" s="252"/>
      <c r="L9" s="252"/>
      <c r="M9" s="252"/>
      <c r="N9" s="252"/>
      <c r="O9" s="252"/>
      <c r="P9" s="252"/>
      <c r="Q9" s="252"/>
      <c r="R9" s="252"/>
      <c r="S9" s="252"/>
      <c r="T9" s="253"/>
    </row>
    <row r="10" spans="1:24" s="129" customFormat="1" ht="39.6" customHeight="1" x14ac:dyDescent="0.3">
      <c r="A10" s="124" t="s">
        <v>223</v>
      </c>
      <c r="B10" s="125" t="s">
        <v>224</v>
      </c>
      <c r="C10" s="125" t="s">
        <v>225</v>
      </c>
      <c r="D10" s="125" t="s">
        <v>226</v>
      </c>
      <c r="E10" s="125" t="s">
        <v>227</v>
      </c>
      <c r="F10" s="125" t="s">
        <v>228</v>
      </c>
      <c r="G10" s="125" t="s">
        <v>229</v>
      </c>
      <c r="H10" s="125" t="s">
        <v>230</v>
      </c>
      <c r="I10" s="125" t="s">
        <v>231</v>
      </c>
      <c r="J10" s="125" t="s">
        <v>232</v>
      </c>
      <c r="K10" s="125" t="s">
        <v>233</v>
      </c>
      <c r="L10" s="125" t="s">
        <v>234</v>
      </c>
      <c r="M10" s="125" t="s">
        <v>235</v>
      </c>
      <c r="N10" s="125" t="s">
        <v>236</v>
      </c>
      <c r="O10" s="125" t="s">
        <v>237</v>
      </c>
      <c r="P10" s="125" t="s">
        <v>238</v>
      </c>
      <c r="Q10" s="125" t="s">
        <v>239</v>
      </c>
      <c r="R10" s="126" t="s">
        <v>240</v>
      </c>
      <c r="S10" s="127" t="s">
        <v>241</v>
      </c>
      <c r="T10" s="128" t="s">
        <v>242</v>
      </c>
    </row>
    <row r="11" spans="1:24" ht="39.75" customHeight="1" x14ac:dyDescent="0.3">
      <c r="A11" s="161">
        <v>1</v>
      </c>
      <c r="B11" s="162" t="s">
        <v>384</v>
      </c>
      <c r="C11" s="130">
        <v>3</v>
      </c>
      <c r="D11" s="130">
        <v>2</v>
      </c>
      <c r="E11" s="130">
        <v>3</v>
      </c>
      <c r="F11" s="130">
        <v>3</v>
      </c>
      <c r="G11" s="130">
        <v>3</v>
      </c>
      <c r="H11" s="130"/>
      <c r="I11" s="130"/>
      <c r="J11" s="130"/>
      <c r="K11" s="130"/>
      <c r="L11" s="130"/>
      <c r="M11" s="130"/>
      <c r="N11" s="130"/>
      <c r="O11" s="130"/>
      <c r="P11" s="130"/>
      <c r="Q11" s="130"/>
      <c r="R11" s="161">
        <f>SUM(C11:G11)</f>
        <v>14</v>
      </c>
      <c r="S11" s="131">
        <f>(R11/5)</f>
        <v>2.8</v>
      </c>
      <c r="T11" s="181"/>
    </row>
    <row r="12" spans="1:24" ht="64.8" customHeight="1" x14ac:dyDescent="0.3">
      <c r="A12" s="161">
        <v>2</v>
      </c>
      <c r="B12" s="162" t="s">
        <v>262</v>
      </c>
      <c r="C12" s="130">
        <v>3</v>
      </c>
      <c r="D12" s="130">
        <v>3</v>
      </c>
      <c r="E12" s="130">
        <v>4</v>
      </c>
      <c r="F12" s="130">
        <v>2</v>
      </c>
      <c r="G12" s="130">
        <v>3</v>
      </c>
      <c r="H12" s="130"/>
      <c r="I12" s="130"/>
      <c r="J12" s="130"/>
      <c r="K12" s="130"/>
      <c r="L12" s="130"/>
      <c r="M12" s="130"/>
      <c r="N12" s="130"/>
      <c r="O12" s="130"/>
      <c r="P12" s="130"/>
      <c r="Q12" s="130"/>
      <c r="R12" s="161">
        <f>SUM(C12:G12)</f>
        <v>15</v>
      </c>
      <c r="S12" s="131">
        <f>(R12/5)</f>
        <v>3</v>
      </c>
      <c r="T12" s="132"/>
    </row>
    <row r="13" spans="1:24" ht="85.2" customHeight="1" x14ac:dyDescent="0.3">
      <c r="A13" s="161">
        <v>3</v>
      </c>
      <c r="B13" s="162" t="s">
        <v>266</v>
      </c>
      <c r="C13" s="130">
        <v>4</v>
      </c>
      <c r="D13" s="130">
        <v>3</v>
      </c>
      <c r="E13" s="130">
        <v>2</v>
      </c>
      <c r="F13" s="130">
        <v>3</v>
      </c>
      <c r="G13" s="130">
        <v>3</v>
      </c>
      <c r="H13" s="130"/>
      <c r="I13" s="130"/>
      <c r="J13" s="130"/>
      <c r="K13" s="130"/>
      <c r="L13" s="130"/>
      <c r="M13" s="130"/>
      <c r="N13" s="130"/>
      <c r="O13" s="130"/>
      <c r="P13" s="130"/>
      <c r="Q13" s="130"/>
      <c r="R13" s="161">
        <f t="shared" ref="R13:R56" si="0">SUM(C13:G13)</f>
        <v>15</v>
      </c>
      <c r="S13" s="131">
        <f t="shared" ref="S13:S56" si="1">(R13/5)</f>
        <v>3</v>
      </c>
      <c r="T13" s="133"/>
    </row>
    <row r="14" spans="1:24" ht="39.75" customHeight="1" x14ac:dyDescent="0.3">
      <c r="A14" s="161">
        <v>4</v>
      </c>
      <c r="B14" s="162" t="s">
        <v>270</v>
      </c>
      <c r="C14" s="130">
        <v>3</v>
      </c>
      <c r="D14" s="130">
        <v>3</v>
      </c>
      <c r="E14" s="130">
        <v>3</v>
      </c>
      <c r="F14" s="130">
        <v>3</v>
      </c>
      <c r="G14" s="130">
        <v>3</v>
      </c>
      <c r="H14" s="130"/>
      <c r="I14" s="130"/>
      <c r="J14" s="130"/>
      <c r="K14" s="130"/>
      <c r="L14" s="130"/>
      <c r="M14" s="130"/>
      <c r="N14" s="130"/>
      <c r="O14" s="130"/>
      <c r="P14" s="130"/>
      <c r="Q14" s="130"/>
      <c r="R14" s="161">
        <f t="shared" si="0"/>
        <v>15</v>
      </c>
      <c r="S14" s="131">
        <f t="shared" si="1"/>
        <v>3</v>
      </c>
      <c r="T14" s="133"/>
    </row>
    <row r="15" spans="1:24" ht="58.2" customHeight="1" x14ac:dyDescent="0.3">
      <c r="A15" s="161">
        <v>5</v>
      </c>
      <c r="B15" s="162" t="s">
        <v>385</v>
      </c>
      <c r="C15" s="130">
        <v>4</v>
      </c>
      <c r="D15" s="130">
        <v>3</v>
      </c>
      <c r="E15" s="130">
        <v>4</v>
      </c>
      <c r="F15" s="130">
        <v>3</v>
      </c>
      <c r="G15" s="130">
        <v>3</v>
      </c>
      <c r="H15" s="130"/>
      <c r="I15" s="130"/>
      <c r="J15" s="130"/>
      <c r="K15" s="130"/>
      <c r="L15" s="130"/>
      <c r="M15" s="130"/>
      <c r="N15" s="130"/>
      <c r="O15" s="130"/>
      <c r="P15" s="130"/>
      <c r="Q15" s="130"/>
      <c r="R15" s="161">
        <f t="shared" si="0"/>
        <v>17</v>
      </c>
      <c r="S15" s="131">
        <f t="shared" si="1"/>
        <v>3.4</v>
      </c>
      <c r="T15" s="133"/>
    </row>
    <row r="16" spans="1:24" ht="39.75" customHeight="1" x14ac:dyDescent="0.3">
      <c r="A16" s="161">
        <v>6</v>
      </c>
      <c r="B16" s="162" t="s">
        <v>276</v>
      </c>
      <c r="C16" s="130">
        <v>3</v>
      </c>
      <c r="D16" s="130">
        <v>3</v>
      </c>
      <c r="E16" s="130">
        <v>3</v>
      </c>
      <c r="F16" s="130">
        <v>3</v>
      </c>
      <c r="G16" s="130">
        <v>3</v>
      </c>
      <c r="H16" s="130"/>
      <c r="I16" s="130"/>
      <c r="J16" s="130"/>
      <c r="K16" s="130"/>
      <c r="L16" s="130"/>
      <c r="M16" s="130"/>
      <c r="N16" s="130"/>
      <c r="O16" s="130"/>
      <c r="P16" s="130"/>
      <c r="Q16" s="130"/>
      <c r="R16" s="161">
        <f t="shared" si="0"/>
        <v>15</v>
      </c>
      <c r="S16" s="131">
        <f t="shared" si="1"/>
        <v>3</v>
      </c>
      <c r="T16" s="133"/>
    </row>
    <row r="17" spans="1:20" ht="58.2" customHeight="1" x14ac:dyDescent="0.3">
      <c r="A17" s="161">
        <v>7</v>
      </c>
      <c r="B17" s="162" t="s">
        <v>277</v>
      </c>
      <c r="C17" s="130">
        <v>3</v>
      </c>
      <c r="D17" s="130">
        <v>2</v>
      </c>
      <c r="E17" s="130">
        <v>2</v>
      </c>
      <c r="F17" s="130">
        <v>2</v>
      </c>
      <c r="G17" s="130">
        <v>2</v>
      </c>
      <c r="H17" s="130"/>
      <c r="I17" s="130"/>
      <c r="J17" s="130"/>
      <c r="K17" s="130"/>
      <c r="L17" s="130"/>
      <c r="M17" s="130"/>
      <c r="N17" s="130"/>
      <c r="O17" s="130"/>
      <c r="P17" s="130"/>
      <c r="Q17" s="130"/>
      <c r="R17" s="161">
        <f t="shared" si="0"/>
        <v>11</v>
      </c>
      <c r="S17" s="131">
        <f t="shared" si="1"/>
        <v>2.2000000000000002</v>
      </c>
      <c r="T17" s="133"/>
    </row>
    <row r="18" spans="1:20" ht="46.5" customHeight="1" x14ac:dyDescent="0.3">
      <c r="A18" s="161">
        <v>8</v>
      </c>
      <c r="B18" s="162" t="s">
        <v>279</v>
      </c>
      <c r="C18" s="130">
        <v>3</v>
      </c>
      <c r="D18" s="130">
        <v>3</v>
      </c>
      <c r="E18" s="130">
        <v>3</v>
      </c>
      <c r="F18" s="130">
        <v>3</v>
      </c>
      <c r="G18" s="130">
        <v>3</v>
      </c>
      <c r="H18" s="130"/>
      <c r="I18" s="130"/>
      <c r="J18" s="130"/>
      <c r="K18" s="130"/>
      <c r="L18" s="130"/>
      <c r="M18" s="130"/>
      <c r="N18" s="130"/>
      <c r="O18" s="130"/>
      <c r="P18" s="130"/>
      <c r="Q18" s="130"/>
      <c r="R18" s="161">
        <f t="shared" si="0"/>
        <v>15</v>
      </c>
      <c r="S18" s="131">
        <f t="shared" si="1"/>
        <v>3</v>
      </c>
      <c r="T18" s="133"/>
    </row>
    <row r="19" spans="1:20" ht="64.8" customHeight="1" x14ac:dyDescent="0.3">
      <c r="A19" s="161">
        <v>9</v>
      </c>
      <c r="B19" s="162" t="s">
        <v>281</v>
      </c>
      <c r="C19" s="130">
        <v>4</v>
      </c>
      <c r="D19" s="130">
        <v>3</v>
      </c>
      <c r="E19" s="130">
        <v>4</v>
      </c>
      <c r="F19" s="130">
        <v>3</v>
      </c>
      <c r="G19" s="130">
        <v>4</v>
      </c>
      <c r="H19" s="130"/>
      <c r="I19" s="130"/>
      <c r="J19" s="130"/>
      <c r="K19" s="130"/>
      <c r="L19" s="130"/>
      <c r="M19" s="130"/>
      <c r="N19" s="130"/>
      <c r="O19" s="130"/>
      <c r="P19" s="130"/>
      <c r="Q19" s="130"/>
      <c r="R19" s="161">
        <f t="shared" si="0"/>
        <v>18</v>
      </c>
      <c r="S19" s="131">
        <f t="shared" si="1"/>
        <v>3.6</v>
      </c>
      <c r="T19" s="133"/>
    </row>
    <row r="20" spans="1:20" ht="39.75" customHeight="1" x14ac:dyDescent="0.3">
      <c r="A20" s="161">
        <v>10</v>
      </c>
      <c r="B20" s="162" t="s">
        <v>283</v>
      </c>
      <c r="C20" s="130">
        <v>3</v>
      </c>
      <c r="D20" s="130">
        <v>4</v>
      </c>
      <c r="E20" s="130">
        <v>3</v>
      </c>
      <c r="F20" s="130">
        <v>4</v>
      </c>
      <c r="G20" s="130">
        <v>4</v>
      </c>
      <c r="H20" s="130"/>
      <c r="I20" s="130"/>
      <c r="J20" s="130"/>
      <c r="K20" s="130"/>
      <c r="L20" s="130"/>
      <c r="M20" s="130"/>
      <c r="N20" s="130"/>
      <c r="O20" s="130"/>
      <c r="P20" s="130"/>
      <c r="Q20" s="130"/>
      <c r="R20" s="161">
        <f t="shared" si="0"/>
        <v>18</v>
      </c>
      <c r="S20" s="131">
        <f t="shared" si="1"/>
        <v>3.6</v>
      </c>
      <c r="T20" s="133"/>
    </row>
    <row r="21" spans="1:20" ht="39.75" customHeight="1" x14ac:dyDescent="0.3">
      <c r="A21" s="161">
        <v>11</v>
      </c>
      <c r="B21" s="162" t="s">
        <v>285</v>
      </c>
      <c r="C21" s="130">
        <v>3</v>
      </c>
      <c r="D21" s="130">
        <v>4</v>
      </c>
      <c r="E21" s="130">
        <v>3</v>
      </c>
      <c r="F21" s="130">
        <v>4</v>
      </c>
      <c r="G21" s="130">
        <v>4</v>
      </c>
      <c r="H21" s="130"/>
      <c r="I21" s="130"/>
      <c r="J21" s="130"/>
      <c r="K21" s="130"/>
      <c r="L21" s="130"/>
      <c r="M21" s="130"/>
      <c r="N21" s="130"/>
      <c r="O21" s="130"/>
      <c r="P21" s="130"/>
      <c r="Q21" s="130"/>
      <c r="R21" s="161">
        <f t="shared" si="0"/>
        <v>18</v>
      </c>
      <c r="S21" s="131">
        <f t="shared" si="1"/>
        <v>3.6</v>
      </c>
      <c r="T21" s="133"/>
    </row>
    <row r="22" spans="1:20" ht="45.75" customHeight="1" x14ac:dyDescent="0.3">
      <c r="A22" s="161">
        <v>12</v>
      </c>
      <c r="B22" s="162" t="s">
        <v>386</v>
      </c>
      <c r="C22" s="130">
        <v>3</v>
      </c>
      <c r="D22" s="130">
        <v>4</v>
      </c>
      <c r="E22" s="130">
        <v>3</v>
      </c>
      <c r="F22" s="130">
        <v>4</v>
      </c>
      <c r="G22" s="130">
        <v>4</v>
      </c>
      <c r="H22" s="130"/>
      <c r="I22" s="130"/>
      <c r="J22" s="130"/>
      <c r="K22" s="130"/>
      <c r="L22" s="130"/>
      <c r="M22" s="130"/>
      <c r="N22" s="130"/>
      <c r="O22" s="130"/>
      <c r="P22" s="130"/>
      <c r="Q22" s="130"/>
      <c r="R22" s="161">
        <f t="shared" si="0"/>
        <v>18</v>
      </c>
      <c r="S22" s="131">
        <f t="shared" si="1"/>
        <v>3.6</v>
      </c>
      <c r="T22" s="133"/>
    </row>
    <row r="23" spans="1:20" ht="49.5" customHeight="1" x14ac:dyDescent="0.3">
      <c r="A23" s="161">
        <v>13</v>
      </c>
      <c r="B23" s="162" t="s">
        <v>289</v>
      </c>
      <c r="C23" s="130">
        <v>3</v>
      </c>
      <c r="D23" s="130">
        <v>3</v>
      </c>
      <c r="E23" s="130">
        <v>3</v>
      </c>
      <c r="F23" s="130">
        <v>3</v>
      </c>
      <c r="G23" s="130">
        <v>3</v>
      </c>
      <c r="H23" s="130"/>
      <c r="I23" s="130"/>
      <c r="J23" s="130"/>
      <c r="K23" s="130"/>
      <c r="L23" s="130"/>
      <c r="M23" s="130"/>
      <c r="N23" s="130"/>
      <c r="O23" s="130"/>
      <c r="P23" s="130"/>
      <c r="Q23" s="130"/>
      <c r="R23" s="161">
        <f t="shared" si="0"/>
        <v>15</v>
      </c>
      <c r="S23" s="131">
        <f t="shared" si="1"/>
        <v>3</v>
      </c>
      <c r="T23" s="133"/>
    </row>
    <row r="24" spans="1:20" ht="39.75" customHeight="1" x14ac:dyDescent="0.3">
      <c r="A24" s="161">
        <v>14</v>
      </c>
      <c r="B24" s="162" t="s">
        <v>292</v>
      </c>
      <c r="C24" s="130">
        <v>3</v>
      </c>
      <c r="D24" s="130">
        <v>3</v>
      </c>
      <c r="E24" s="130">
        <v>3</v>
      </c>
      <c r="F24" s="130">
        <v>3</v>
      </c>
      <c r="G24" s="130">
        <v>3</v>
      </c>
      <c r="H24" s="130"/>
      <c r="I24" s="130"/>
      <c r="J24" s="130"/>
      <c r="K24" s="130"/>
      <c r="L24" s="130"/>
      <c r="M24" s="130"/>
      <c r="N24" s="130"/>
      <c r="O24" s="130"/>
      <c r="P24" s="130"/>
      <c r="Q24" s="130"/>
      <c r="R24" s="161">
        <f t="shared" si="0"/>
        <v>15</v>
      </c>
      <c r="S24" s="131">
        <f t="shared" si="1"/>
        <v>3</v>
      </c>
      <c r="T24" s="133"/>
    </row>
    <row r="25" spans="1:20" ht="80.400000000000006" customHeight="1" x14ac:dyDescent="0.3">
      <c r="A25" s="161">
        <v>15</v>
      </c>
      <c r="B25" s="182" t="s">
        <v>387</v>
      </c>
      <c r="C25" s="130">
        <v>5</v>
      </c>
      <c r="D25" s="130">
        <v>5</v>
      </c>
      <c r="E25" s="130">
        <v>5</v>
      </c>
      <c r="F25" s="130">
        <v>5</v>
      </c>
      <c r="G25" s="130">
        <v>5</v>
      </c>
      <c r="H25" s="130"/>
      <c r="I25" s="130"/>
      <c r="J25" s="130"/>
      <c r="K25" s="130"/>
      <c r="L25" s="130"/>
      <c r="M25" s="130"/>
      <c r="N25" s="130"/>
      <c r="O25" s="130"/>
      <c r="P25" s="130"/>
      <c r="Q25" s="130"/>
      <c r="R25" s="161">
        <f t="shared" si="0"/>
        <v>25</v>
      </c>
      <c r="S25" s="131">
        <f t="shared" si="1"/>
        <v>5</v>
      </c>
      <c r="T25" s="133"/>
    </row>
    <row r="26" spans="1:20" ht="48.75" customHeight="1" x14ac:dyDescent="0.3">
      <c r="A26" s="161">
        <v>16</v>
      </c>
      <c r="B26" s="162" t="s">
        <v>388</v>
      </c>
      <c r="C26" s="130">
        <v>3</v>
      </c>
      <c r="D26" s="130">
        <v>4</v>
      </c>
      <c r="E26" s="130">
        <v>3</v>
      </c>
      <c r="F26" s="130">
        <v>2</v>
      </c>
      <c r="G26" s="130">
        <v>3</v>
      </c>
      <c r="H26" s="130"/>
      <c r="I26" s="130"/>
      <c r="J26" s="130"/>
      <c r="K26" s="130"/>
      <c r="L26" s="130"/>
      <c r="M26" s="130"/>
      <c r="N26" s="130"/>
      <c r="O26" s="130"/>
      <c r="P26" s="130"/>
      <c r="Q26" s="130"/>
      <c r="R26" s="161">
        <f t="shared" si="0"/>
        <v>15</v>
      </c>
      <c r="S26" s="131">
        <f t="shared" si="1"/>
        <v>3</v>
      </c>
      <c r="T26" s="133"/>
    </row>
    <row r="27" spans="1:20" ht="39.75" customHeight="1" x14ac:dyDescent="0.3">
      <c r="A27" s="161">
        <v>17</v>
      </c>
      <c r="B27" s="162" t="s">
        <v>267</v>
      </c>
      <c r="C27" s="130">
        <v>4</v>
      </c>
      <c r="D27" s="130">
        <v>4</v>
      </c>
      <c r="E27" s="130">
        <v>4</v>
      </c>
      <c r="F27" s="130">
        <v>3</v>
      </c>
      <c r="G27" s="130">
        <v>3</v>
      </c>
      <c r="H27" s="130"/>
      <c r="I27" s="130"/>
      <c r="J27" s="130"/>
      <c r="K27" s="130"/>
      <c r="L27" s="130"/>
      <c r="M27" s="130"/>
      <c r="N27" s="130"/>
      <c r="O27" s="130"/>
      <c r="P27" s="130"/>
      <c r="Q27" s="130"/>
      <c r="R27" s="161">
        <f t="shared" si="0"/>
        <v>18</v>
      </c>
      <c r="S27" s="131">
        <f t="shared" si="1"/>
        <v>3.6</v>
      </c>
      <c r="T27" s="133"/>
    </row>
    <row r="28" spans="1:20" ht="84" customHeight="1" x14ac:dyDescent="0.3">
      <c r="A28" s="161">
        <v>18</v>
      </c>
      <c r="B28" s="162" t="s">
        <v>389</v>
      </c>
      <c r="C28" s="130">
        <v>3</v>
      </c>
      <c r="D28" s="130">
        <v>3</v>
      </c>
      <c r="E28" s="130">
        <v>3</v>
      </c>
      <c r="F28" s="130">
        <v>3</v>
      </c>
      <c r="G28" s="130">
        <v>3</v>
      </c>
      <c r="H28" s="130"/>
      <c r="I28" s="130"/>
      <c r="J28" s="130"/>
      <c r="K28" s="130"/>
      <c r="L28" s="130"/>
      <c r="M28" s="130"/>
      <c r="N28" s="130"/>
      <c r="O28" s="130"/>
      <c r="P28" s="130"/>
      <c r="Q28" s="130"/>
      <c r="R28" s="161">
        <f t="shared" si="0"/>
        <v>15</v>
      </c>
      <c r="S28" s="131">
        <f t="shared" si="1"/>
        <v>3</v>
      </c>
      <c r="T28" s="133"/>
    </row>
    <row r="29" spans="1:20" ht="48" customHeight="1" x14ac:dyDescent="0.3">
      <c r="A29" s="161">
        <v>19</v>
      </c>
      <c r="B29" s="182" t="s">
        <v>368</v>
      </c>
      <c r="C29" s="130">
        <v>4</v>
      </c>
      <c r="D29" s="130">
        <v>4</v>
      </c>
      <c r="E29" s="130">
        <v>4</v>
      </c>
      <c r="F29" s="130">
        <v>4</v>
      </c>
      <c r="G29" s="130">
        <v>4</v>
      </c>
      <c r="H29" s="130"/>
      <c r="I29" s="130"/>
      <c r="J29" s="130"/>
      <c r="K29" s="130"/>
      <c r="L29" s="130"/>
      <c r="M29" s="130"/>
      <c r="N29" s="130"/>
      <c r="O29" s="130"/>
      <c r="P29" s="130"/>
      <c r="Q29" s="130"/>
      <c r="R29" s="161">
        <f t="shared" si="0"/>
        <v>20</v>
      </c>
      <c r="S29" s="131">
        <f t="shared" si="1"/>
        <v>4</v>
      </c>
      <c r="T29" s="133"/>
    </row>
    <row r="30" spans="1:20" ht="39.75" customHeight="1" x14ac:dyDescent="0.3">
      <c r="A30" s="161">
        <v>20</v>
      </c>
      <c r="B30" s="182" t="s">
        <v>369</v>
      </c>
      <c r="C30" s="130">
        <v>4</v>
      </c>
      <c r="D30" s="130">
        <v>5</v>
      </c>
      <c r="E30" s="130">
        <v>4</v>
      </c>
      <c r="F30" s="130">
        <v>5</v>
      </c>
      <c r="G30" s="130">
        <v>4</v>
      </c>
      <c r="H30" s="130"/>
      <c r="I30" s="130"/>
      <c r="J30" s="130"/>
      <c r="K30" s="130"/>
      <c r="L30" s="130"/>
      <c r="M30" s="130"/>
      <c r="N30" s="130"/>
      <c r="O30" s="130"/>
      <c r="P30" s="130"/>
      <c r="Q30" s="130"/>
      <c r="R30" s="161">
        <f t="shared" si="0"/>
        <v>22</v>
      </c>
      <c r="S30" s="131">
        <f t="shared" si="1"/>
        <v>4.4000000000000004</v>
      </c>
      <c r="T30" s="133"/>
    </row>
    <row r="31" spans="1:20" ht="49.5" customHeight="1" x14ac:dyDescent="0.3">
      <c r="A31" s="161">
        <v>21</v>
      </c>
      <c r="B31" s="182" t="s">
        <v>347</v>
      </c>
      <c r="C31" s="130">
        <v>5</v>
      </c>
      <c r="D31" s="130">
        <v>4</v>
      </c>
      <c r="E31" s="130">
        <v>4</v>
      </c>
      <c r="F31" s="130">
        <v>4</v>
      </c>
      <c r="G31" s="130">
        <v>4</v>
      </c>
      <c r="H31" s="130"/>
      <c r="I31" s="130"/>
      <c r="J31" s="130"/>
      <c r="K31" s="130"/>
      <c r="L31" s="130"/>
      <c r="M31" s="130"/>
      <c r="N31" s="130"/>
      <c r="O31" s="130"/>
      <c r="P31" s="130"/>
      <c r="Q31" s="130"/>
      <c r="R31" s="161">
        <f t="shared" si="0"/>
        <v>21</v>
      </c>
      <c r="S31" s="131">
        <f t="shared" si="1"/>
        <v>4.2</v>
      </c>
      <c r="T31" s="133"/>
    </row>
    <row r="32" spans="1:20" ht="42" customHeight="1" x14ac:dyDescent="0.3">
      <c r="A32" s="161">
        <v>22</v>
      </c>
      <c r="B32" s="162" t="s">
        <v>278</v>
      </c>
      <c r="C32" s="130">
        <v>4</v>
      </c>
      <c r="D32" s="130">
        <v>3</v>
      </c>
      <c r="E32" s="130">
        <v>3</v>
      </c>
      <c r="F32" s="130">
        <v>4</v>
      </c>
      <c r="G32" s="130">
        <v>3</v>
      </c>
      <c r="H32" s="130"/>
      <c r="I32" s="130"/>
      <c r="J32" s="130"/>
      <c r="K32" s="130"/>
      <c r="L32" s="130"/>
      <c r="M32" s="130"/>
      <c r="N32" s="130"/>
      <c r="O32" s="130"/>
      <c r="P32" s="130"/>
      <c r="Q32" s="130"/>
      <c r="R32" s="161">
        <f t="shared" si="0"/>
        <v>17</v>
      </c>
      <c r="S32" s="131">
        <f t="shared" si="1"/>
        <v>3.4</v>
      </c>
      <c r="T32" s="133"/>
    </row>
    <row r="33" spans="1:20" ht="67.2" customHeight="1" x14ac:dyDescent="0.3">
      <c r="A33" s="161">
        <v>23</v>
      </c>
      <c r="B33" s="182" t="s">
        <v>349</v>
      </c>
      <c r="C33" s="130">
        <v>5</v>
      </c>
      <c r="D33" s="130">
        <v>5</v>
      </c>
      <c r="E33" s="130">
        <v>4</v>
      </c>
      <c r="F33" s="130">
        <v>5</v>
      </c>
      <c r="G33" s="130">
        <v>4</v>
      </c>
      <c r="H33" s="130"/>
      <c r="I33" s="130"/>
      <c r="J33" s="130"/>
      <c r="K33" s="130"/>
      <c r="L33" s="130"/>
      <c r="M33" s="130"/>
      <c r="N33" s="130"/>
      <c r="O33" s="130"/>
      <c r="P33" s="130"/>
      <c r="Q33" s="130"/>
      <c r="R33" s="161">
        <f t="shared" si="0"/>
        <v>23</v>
      </c>
      <c r="S33" s="131">
        <f t="shared" si="1"/>
        <v>4.5999999999999996</v>
      </c>
      <c r="T33" s="133"/>
    </row>
    <row r="34" spans="1:20" ht="61.8" customHeight="1" x14ac:dyDescent="0.3">
      <c r="A34" s="161">
        <v>24</v>
      </c>
      <c r="B34" s="162" t="s">
        <v>371</v>
      </c>
      <c r="C34" s="130">
        <v>3</v>
      </c>
      <c r="D34" s="130">
        <v>2</v>
      </c>
      <c r="E34" s="130">
        <v>3</v>
      </c>
      <c r="F34" s="130">
        <v>3</v>
      </c>
      <c r="G34" s="130">
        <v>3</v>
      </c>
      <c r="H34" s="130"/>
      <c r="I34" s="130"/>
      <c r="J34" s="130"/>
      <c r="K34" s="130"/>
      <c r="L34" s="130"/>
      <c r="M34" s="130"/>
      <c r="N34" s="130"/>
      <c r="O34" s="130"/>
      <c r="P34" s="130"/>
      <c r="Q34" s="130"/>
      <c r="R34" s="161">
        <f t="shared" si="0"/>
        <v>14</v>
      </c>
      <c r="S34" s="131">
        <f t="shared" si="1"/>
        <v>2.8</v>
      </c>
      <c r="T34" s="133"/>
    </row>
    <row r="35" spans="1:20" ht="42" customHeight="1" x14ac:dyDescent="0.3">
      <c r="A35" s="161">
        <v>25</v>
      </c>
      <c r="B35" s="182" t="s">
        <v>372</v>
      </c>
      <c r="C35" s="130">
        <v>5</v>
      </c>
      <c r="D35" s="130">
        <v>4</v>
      </c>
      <c r="E35" s="130">
        <v>4</v>
      </c>
      <c r="F35" s="130">
        <v>4</v>
      </c>
      <c r="G35" s="130">
        <v>4</v>
      </c>
      <c r="H35" s="130"/>
      <c r="I35" s="130"/>
      <c r="J35" s="130"/>
      <c r="K35" s="130"/>
      <c r="L35" s="130"/>
      <c r="M35" s="130"/>
      <c r="N35" s="130"/>
      <c r="O35" s="130"/>
      <c r="P35" s="130"/>
      <c r="Q35" s="130"/>
      <c r="R35" s="161">
        <f t="shared" si="0"/>
        <v>21</v>
      </c>
      <c r="S35" s="131">
        <f t="shared" si="1"/>
        <v>4.2</v>
      </c>
      <c r="T35" s="133"/>
    </row>
    <row r="36" spans="1:20" ht="42" customHeight="1" x14ac:dyDescent="0.3">
      <c r="A36" s="161">
        <v>26</v>
      </c>
      <c r="B36" s="182" t="s">
        <v>374</v>
      </c>
      <c r="C36" s="130">
        <v>5</v>
      </c>
      <c r="D36" s="130">
        <v>5</v>
      </c>
      <c r="E36" s="130">
        <v>5</v>
      </c>
      <c r="F36" s="130">
        <v>5</v>
      </c>
      <c r="G36" s="130">
        <v>5</v>
      </c>
      <c r="H36" s="130"/>
      <c r="I36" s="130"/>
      <c r="J36" s="130"/>
      <c r="K36" s="130"/>
      <c r="L36" s="130"/>
      <c r="M36" s="130"/>
      <c r="N36" s="130"/>
      <c r="O36" s="130"/>
      <c r="P36" s="130"/>
      <c r="Q36" s="130"/>
      <c r="R36" s="161">
        <f t="shared" si="0"/>
        <v>25</v>
      </c>
      <c r="S36" s="131">
        <f t="shared" si="1"/>
        <v>5</v>
      </c>
      <c r="T36" s="133"/>
    </row>
    <row r="37" spans="1:20" ht="54" customHeight="1" x14ac:dyDescent="0.3">
      <c r="A37" s="161">
        <v>27</v>
      </c>
      <c r="B37" s="165" t="s">
        <v>282</v>
      </c>
      <c r="C37" s="130">
        <v>4</v>
      </c>
      <c r="D37" s="130">
        <v>3</v>
      </c>
      <c r="E37" s="130">
        <v>2</v>
      </c>
      <c r="F37" s="130">
        <v>3</v>
      </c>
      <c r="G37" s="130">
        <v>3</v>
      </c>
      <c r="H37" s="130"/>
      <c r="I37" s="130"/>
      <c r="J37" s="130"/>
      <c r="K37" s="130"/>
      <c r="L37" s="130"/>
      <c r="M37" s="130"/>
      <c r="N37" s="130"/>
      <c r="O37" s="130"/>
      <c r="P37" s="130"/>
      <c r="Q37" s="130"/>
      <c r="R37" s="161">
        <f t="shared" si="0"/>
        <v>15</v>
      </c>
      <c r="S37" s="131">
        <f t="shared" si="1"/>
        <v>3</v>
      </c>
      <c r="T37" s="133"/>
    </row>
    <row r="38" spans="1:20" ht="42" customHeight="1" x14ac:dyDescent="0.3">
      <c r="A38" s="161">
        <v>28</v>
      </c>
      <c r="B38" s="162" t="s">
        <v>284</v>
      </c>
      <c r="C38" s="130">
        <v>3</v>
      </c>
      <c r="D38" s="130">
        <v>3</v>
      </c>
      <c r="E38" s="130">
        <v>3</v>
      </c>
      <c r="F38" s="130">
        <v>3</v>
      </c>
      <c r="G38" s="130">
        <v>3</v>
      </c>
      <c r="H38" s="130"/>
      <c r="I38" s="130"/>
      <c r="J38" s="130"/>
      <c r="K38" s="130"/>
      <c r="L38" s="130"/>
      <c r="M38" s="130"/>
      <c r="N38" s="130"/>
      <c r="O38" s="130"/>
      <c r="P38" s="130"/>
      <c r="Q38" s="130"/>
      <c r="R38" s="161">
        <f t="shared" si="0"/>
        <v>15</v>
      </c>
      <c r="S38" s="131">
        <f t="shared" si="1"/>
        <v>3</v>
      </c>
      <c r="T38" s="133"/>
    </row>
    <row r="39" spans="1:20" ht="42" customHeight="1" x14ac:dyDescent="0.3">
      <c r="A39" s="161">
        <v>29</v>
      </c>
      <c r="B39" s="165" t="s">
        <v>286</v>
      </c>
      <c r="C39" s="130">
        <v>4</v>
      </c>
      <c r="D39" s="130">
        <v>4</v>
      </c>
      <c r="E39" s="130">
        <v>3</v>
      </c>
      <c r="F39" s="130">
        <v>4</v>
      </c>
      <c r="G39" s="130">
        <v>3</v>
      </c>
      <c r="H39" s="130"/>
      <c r="I39" s="130"/>
      <c r="J39" s="130"/>
      <c r="K39" s="130"/>
      <c r="L39" s="130"/>
      <c r="M39" s="130"/>
      <c r="N39" s="130"/>
      <c r="O39" s="130"/>
      <c r="P39" s="130"/>
      <c r="Q39" s="130"/>
      <c r="R39" s="161">
        <f t="shared" si="0"/>
        <v>18</v>
      </c>
      <c r="S39" s="131">
        <f t="shared" si="1"/>
        <v>3.6</v>
      </c>
      <c r="T39" s="133"/>
    </row>
    <row r="40" spans="1:20" ht="58.8" customHeight="1" x14ac:dyDescent="0.3">
      <c r="A40" s="183">
        <v>30</v>
      </c>
      <c r="B40" s="162" t="s">
        <v>287</v>
      </c>
      <c r="C40" s="130">
        <v>4</v>
      </c>
      <c r="D40" s="130">
        <v>3</v>
      </c>
      <c r="E40" s="130">
        <v>4</v>
      </c>
      <c r="F40" s="130">
        <v>3</v>
      </c>
      <c r="G40" s="130">
        <v>4</v>
      </c>
      <c r="H40" s="130"/>
      <c r="I40" s="130"/>
      <c r="J40" s="130"/>
      <c r="K40" s="130"/>
      <c r="L40" s="130"/>
      <c r="M40" s="130"/>
      <c r="N40" s="130"/>
      <c r="O40" s="130"/>
      <c r="P40" s="130"/>
      <c r="Q40" s="130"/>
      <c r="R40" s="161">
        <f t="shared" si="0"/>
        <v>18</v>
      </c>
      <c r="S40" s="131">
        <f t="shared" si="1"/>
        <v>3.6</v>
      </c>
      <c r="T40" s="133"/>
    </row>
    <row r="41" spans="1:20" ht="48" customHeight="1" x14ac:dyDescent="0.3">
      <c r="A41" s="161">
        <v>31</v>
      </c>
      <c r="B41" s="162" t="s">
        <v>275</v>
      </c>
      <c r="C41" s="130">
        <v>3</v>
      </c>
      <c r="D41" s="130">
        <v>4</v>
      </c>
      <c r="E41" s="130">
        <v>3</v>
      </c>
      <c r="F41" s="130">
        <v>4</v>
      </c>
      <c r="G41" s="130">
        <v>3</v>
      </c>
      <c r="H41" s="130"/>
      <c r="I41" s="130"/>
      <c r="J41" s="130"/>
      <c r="K41" s="130"/>
      <c r="L41" s="130"/>
      <c r="M41" s="130"/>
      <c r="N41" s="130"/>
      <c r="O41" s="130"/>
      <c r="P41" s="130"/>
      <c r="Q41" s="130"/>
      <c r="R41" s="161">
        <f t="shared" si="0"/>
        <v>17</v>
      </c>
      <c r="S41" s="131">
        <f t="shared" si="1"/>
        <v>3.4</v>
      </c>
      <c r="T41" s="133"/>
    </row>
    <row r="42" spans="1:20" ht="66" customHeight="1" x14ac:dyDescent="0.3">
      <c r="A42" s="183">
        <v>32</v>
      </c>
      <c r="B42" s="182" t="s">
        <v>377</v>
      </c>
      <c r="C42" s="130">
        <v>5</v>
      </c>
      <c r="D42" s="130">
        <v>5</v>
      </c>
      <c r="E42" s="130">
        <v>5</v>
      </c>
      <c r="F42" s="130">
        <v>5</v>
      </c>
      <c r="G42" s="130">
        <v>4</v>
      </c>
      <c r="H42" s="130"/>
      <c r="I42" s="130"/>
      <c r="J42" s="130"/>
      <c r="K42" s="130"/>
      <c r="L42" s="130"/>
      <c r="M42" s="130"/>
      <c r="N42" s="130"/>
      <c r="O42" s="130"/>
      <c r="P42" s="130"/>
      <c r="Q42" s="130"/>
      <c r="R42" s="161">
        <f t="shared" si="0"/>
        <v>24</v>
      </c>
      <c r="S42" s="131">
        <f t="shared" si="1"/>
        <v>4.8</v>
      </c>
      <c r="T42" s="133"/>
    </row>
    <row r="43" spans="1:20" ht="48" customHeight="1" x14ac:dyDescent="0.3">
      <c r="A43" s="161">
        <v>33</v>
      </c>
      <c r="B43" s="162" t="s">
        <v>324</v>
      </c>
      <c r="C43" s="130">
        <v>3</v>
      </c>
      <c r="D43" s="184">
        <v>4</v>
      </c>
      <c r="E43" s="130">
        <v>3</v>
      </c>
      <c r="F43" s="130">
        <v>3</v>
      </c>
      <c r="G43" s="130">
        <v>4</v>
      </c>
      <c r="H43" s="130"/>
      <c r="I43" s="130"/>
      <c r="J43" s="130"/>
      <c r="K43" s="130"/>
      <c r="L43" s="130"/>
      <c r="M43" s="130"/>
      <c r="N43" s="130"/>
      <c r="O43" s="130"/>
      <c r="P43" s="130"/>
      <c r="Q43" s="130"/>
      <c r="R43" s="161">
        <f>SUM(C43:G43)</f>
        <v>17</v>
      </c>
      <c r="S43" s="131">
        <f t="shared" si="1"/>
        <v>3.4</v>
      </c>
      <c r="T43" s="133"/>
    </row>
    <row r="44" spans="1:20" ht="72.599999999999994" customHeight="1" x14ac:dyDescent="0.3">
      <c r="A44" s="183">
        <v>34</v>
      </c>
      <c r="B44" s="182" t="s">
        <v>378</v>
      </c>
      <c r="C44" s="130">
        <v>5</v>
      </c>
      <c r="D44" s="130">
        <v>5</v>
      </c>
      <c r="E44" s="130">
        <v>4</v>
      </c>
      <c r="F44" s="130">
        <v>4</v>
      </c>
      <c r="G44" s="130">
        <v>4</v>
      </c>
      <c r="H44" s="130"/>
      <c r="I44" s="130"/>
      <c r="J44" s="130"/>
      <c r="K44" s="130"/>
      <c r="L44" s="130"/>
      <c r="M44" s="130"/>
      <c r="N44" s="130"/>
      <c r="O44" s="130"/>
      <c r="P44" s="130"/>
      <c r="Q44" s="130"/>
      <c r="R44" s="161">
        <f t="shared" si="0"/>
        <v>22</v>
      </c>
      <c r="S44" s="131">
        <f t="shared" si="1"/>
        <v>4.4000000000000004</v>
      </c>
      <c r="T44" s="133"/>
    </row>
    <row r="45" spans="1:20" ht="48" customHeight="1" x14ac:dyDescent="0.3">
      <c r="A45" s="161">
        <v>35</v>
      </c>
      <c r="B45" s="162" t="s">
        <v>291</v>
      </c>
      <c r="C45" s="130">
        <v>4</v>
      </c>
      <c r="D45" s="130">
        <v>3</v>
      </c>
      <c r="E45" s="130">
        <v>3</v>
      </c>
      <c r="F45" s="130">
        <v>3</v>
      </c>
      <c r="G45" s="130">
        <v>3</v>
      </c>
      <c r="H45" s="130"/>
      <c r="I45" s="130"/>
      <c r="J45" s="130"/>
      <c r="K45" s="130"/>
      <c r="L45" s="130"/>
      <c r="M45" s="130"/>
      <c r="N45" s="130"/>
      <c r="O45" s="130"/>
      <c r="P45" s="130"/>
      <c r="Q45" s="130"/>
      <c r="R45" s="161">
        <f t="shared" si="0"/>
        <v>16</v>
      </c>
      <c r="S45" s="131">
        <f t="shared" si="1"/>
        <v>3.2</v>
      </c>
      <c r="T45" s="133"/>
    </row>
    <row r="46" spans="1:20" ht="55.8" customHeight="1" x14ac:dyDescent="0.3">
      <c r="A46" s="183">
        <v>36</v>
      </c>
      <c r="B46" s="182" t="s">
        <v>390</v>
      </c>
      <c r="C46" s="130">
        <v>5</v>
      </c>
      <c r="D46" s="130">
        <v>5</v>
      </c>
      <c r="E46" s="130">
        <v>4</v>
      </c>
      <c r="F46" s="130">
        <v>4</v>
      </c>
      <c r="G46" s="130">
        <v>4</v>
      </c>
      <c r="H46" s="130"/>
      <c r="I46" s="130"/>
      <c r="J46" s="130"/>
      <c r="K46" s="130"/>
      <c r="L46" s="130"/>
      <c r="M46" s="130"/>
      <c r="N46" s="130"/>
      <c r="O46" s="130"/>
      <c r="P46" s="130"/>
      <c r="Q46" s="130"/>
      <c r="R46" s="161">
        <f t="shared" si="0"/>
        <v>22</v>
      </c>
      <c r="S46" s="131">
        <f t="shared" si="1"/>
        <v>4.4000000000000004</v>
      </c>
      <c r="T46" s="133"/>
    </row>
    <row r="47" spans="1:20" ht="48" customHeight="1" x14ac:dyDescent="0.3">
      <c r="A47" s="161">
        <v>37</v>
      </c>
      <c r="B47" s="182" t="s">
        <v>341</v>
      </c>
      <c r="C47" s="130">
        <v>5</v>
      </c>
      <c r="D47" s="130">
        <v>5</v>
      </c>
      <c r="E47" s="130">
        <v>4</v>
      </c>
      <c r="F47" s="130">
        <v>5</v>
      </c>
      <c r="G47" s="130">
        <v>4</v>
      </c>
      <c r="H47" s="130"/>
      <c r="I47" s="130"/>
      <c r="J47" s="130"/>
      <c r="K47" s="130"/>
      <c r="L47" s="130"/>
      <c r="M47" s="130"/>
      <c r="N47" s="130"/>
      <c r="O47" s="130"/>
      <c r="P47" s="130"/>
      <c r="Q47" s="130"/>
      <c r="R47" s="161">
        <f t="shared" si="0"/>
        <v>23</v>
      </c>
      <c r="S47" s="131">
        <f t="shared" si="1"/>
        <v>4.5999999999999996</v>
      </c>
      <c r="T47" s="133"/>
    </row>
    <row r="48" spans="1:20" ht="48" customHeight="1" x14ac:dyDescent="0.3">
      <c r="A48" s="183">
        <v>38</v>
      </c>
      <c r="B48" s="182" t="s">
        <v>293</v>
      </c>
      <c r="C48" s="130">
        <v>5</v>
      </c>
      <c r="D48" s="130">
        <v>4</v>
      </c>
      <c r="E48" s="130">
        <v>3</v>
      </c>
      <c r="F48" s="130">
        <v>5</v>
      </c>
      <c r="G48" s="130">
        <v>5</v>
      </c>
      <c r="H48" s="130"/>
      <c r="I48" s="130"/>
      <c r="J48" s="130"/>
      <c r="K48" s="130"/>
      <c r="L48" s="130"/>
      <c r="M48" s="130"/>
      <c r="N48" s="130"/>
      <c r="O48" s="130"/>
      <c r="P48" s="130"/>
      <c r="Q48" s="130"/>
      <c r="R48" s="161">
        <f t="shared" si="0"/>
        <v>22</v>
      </c>
      <c r="S48" s="131">
        <f t="shared" si="1"/>
        <v>4.4000000000000004</v>
      </c>
      <c r="T48" s="133"/>
    </row>
    <row r="49" spans="1:20" ht="46.5" customHeight="1" x14ac:dyDescent="0.3">
      <c r="A49" s="161">
        <v>39</v>
      </c>
      <c r="B49" s="162" t="s">
        <v>295</v>
      </c>
      <c r="C49" s="130">
        <v>4</v>
      </c>
      <c r="D49" s="130">
        <v>3</v>
      </c>
      <c r="E49" s="130">
        <v>4</v>
      </c>
      <c r="F49" s="130">
        <v>3</v>
      </c>
      <c r="G49" s="130">
        <v>3</v>
      </c>
      <c r="H49" s="130"/>
      <c r="I49" s="130"/>
      <c r="J49" s="130"/>
      <c r="K49" s="130"/>
      <c r="L49" s="130"/>
      <c r="M49" s="130"/>
      <c r="N49" s="130"/>
      <c r="O49" s="130"/>
      <c r="P49" s="130"/>
      <c r="Q49" s="130"/>
      <c r="R49" s="161">
        <f t="shared" si="0"/>
        <v>17</v>
      </c>
      <c r="S49" s="131">
        <f t="shared" si="1"/>
        <v>3.4</v>
      </c>
      <c r="T49" s="133"/>
    </row>
    <row r="50" spans="1:20" ht="44.25" customHeight="1" x14ac:dyDescent="0.3">
      <c r="A50" s="183">
        <v>40</v>
      </c>
      <c r="B50" s="185" t="s">
        <v>365</v>
      </c>
      <c r="C50" s="130">
        <v>4</v>
      </c>
      <c r="D50" s="130">
        <v>4</v>
      </c>
      <c r="E50" s="130">
        <v>4</v>
      </c>
      <c r="F50" s="130">
        <v>4</v>
      </c>
      <c r="G50" s="130">
        <v>5</v>
      </c>
      <c r="H50" s="130"/>
      <c r="I50" s="130"/>
      <c r="J50" s="130"/>
      <c r="K50" s="130"/>
      <c r="L50" s="130"/>
      <c r="M50" s="130"/>
      <c r="N50" s="130"/>
      <c r="O50" s="130"/>
      <c r="P50" s="130"/>
      <c r="Q50" s="130"/>
      <c r="R50" s="161">
        <f t="shared" si="0"/>
        <v>21</v>
      </c>
      <c r="S50" s="131">
        <f t="shared" si="1"/>
        <v>4.2</v>
      </c>
      <c r="T50" s="133"/>
    </row>
    <row r="51" spans="1:20" ht="42.75" customHeight="1" thickBot="1" x14ac:dyDescent="0.35">
      <c r="A51" s="161">
        <v>41</v>
      </c>
      <c r="B51" s="185" t="s">
        <v>366</v>
      </c>
      <c r="C51" s="130">
        <v>5</v>
      </c>
      <c r="D51" s="130">
        <v>4</v>
      </c>
      <c r="E51" s="130">
        <v>4</v>
      </c>
      <c r="F51" s="130">
        <v>4</v>
      </c>
      <c r="G51" s="130">
        <v>4</v>
      </c>
      <c r="H51" s="130"/>
      <c r="I51" s="130"/>
      <c r="J51" s="130"/>
      <c r="K51" s="130"/>
      <c r="L51" s="130"/>
      <c r="M51" s="130"/>
      <c r="N51" s="130"/>
      <c r="O51" s="130"/>
      <c r="P51" s="130"/>
      <c r="Q51" s="130"/>
      <c r="R51" s="161">
        <f t="shared" si="0"/>
        <v>21</v>
      </c>
      <c r="S51" s="131">
        <f t="shared" si="1"/>
        <v>4.2</v>
      </c>
      <c r="T51" s="133"/>
    </row>
    <row r="52" spans="1:20" ht="63" customHeight="1" x14ac:dyDescent="0.3">
      <c r="A52" s="183">
        <v>42</v>
      </c>
      <c r="B52" s="145" t="s">
        <v>261</v>
      </c>
      <c r="C52" s="130">
        <v>3</v>
      </c>
      <c r="D52" s="130">
        <v>3</v>
      </c>
      <c r="E52" s="130">
        <v>3</v>
      </c>
      <c r="F52" s="130">
        <v>3</v>
      </c>
      <c r="G52" s="130">
        <v>3</v>
      </c>
      <c r="H52" s="130"/>
      <c r="I52" s="130"/>
      <c r="J52" s="130"/>
      <c r="K52" s="130"/>
      <c r="L52" s="130"/>
      <c r="M52" s="130"/>
      <c r="N52" s="130"/>
      <c r="O52" s="130"/>
      <c r="P52" s="130"/>
      <c r="Q52" s="130"/>
      <c r="R52" s="161">
        <f t="shared" si="0"/>
        <v>15</v>
      </c>
      <c r="S52" s="131">
        <f t="shared" si="1"/>
        <v>3</v>
      </c>
      <c r="T52" s="133"/>
    </row>
    <row r="53" spans="1:20" ht="42.75" customHeight="1" x14ac:dyDescent="0.3">
      <c r="A53" s="161">
        <v>43</v>
      </c>
      <c r="B53" s="186" t="s">
        <v>335</v>
      </c>
      <c r="C53" s="130">
        <v>5</v>
      </c>
      <c r="D53" s="130">
        <v>4</v>
      </c>
      <c r="E53" s="130">
        <v>5</v>
      </c>
      <c r="F53" s="130">
        <v>4</v>
      </c>
      <c r="G53" s="130">
        <v>5</v>
      </c>
      <c r="H53" s="130"/>
      <c r="I53" s="130"/>
      <c r="J53" s="130"/>
      <c r="K53" s="130"/>
      <c r="L53" s="130"/>
      <c r="M53" s="130"/>
      <c r="N53" s="130"/>
      <c r="O53" s="130"/>
      <c r="P53" s="130"/>
      <c r="Q53" s="130"/>
      <c r="R53" s="161">
        <f t="shared" si="0"/>
        <v>23</v>
      </c>
      <c r="S53" s="131">
        <f t="shared" si="1"/>
        <v>4.5999999999999996</v>
      </c>
      <c r="T53" s="133"/>
    </row>
    <row r="54" spans="1:20" ht="47.25" customHeight="1" x14ac:dyDescent="0.3">
      <c r="A54" s="183">
        <v>44</v>
      </c>
      <c r="B54" s="185" t="s">
        <v>265</v>
      </c>
      <c r="C54" s="130">
        <v>5</v>
      </c>
      <c r="D54" s="130">
        <v>4</v>
      </c>
      <c r="E54" s="130">
        <v>5</v>
      </c>
      <c r="F54" s="130">
        <v>5</v>
      </c>
      <c r="G54" s="130">
        <v>4</v>
      </c>
      <c r="H54" s="130"/>
      <c r="I54" s="130"/>
      <c r="J54" s="130"/>
      <c r="K54" s="130"/>
      <c r="L54" s="130"/>
      <c r="M54" s="130"/>
      <c r="N54" s="130"/>
      <c r="O54" s="130"/>
      <c r="P54" s="130"/>
      <c r="Q54" s="130"/>
      <c r="R54" s="161">
        <f t="shared" si="0"/>
        <v>23</v>
      </c>
      <c r="S54" s="131">
        <f t="shared" si="1"/>
        <v>4.5999999999999996</v>
      </c>
      <c r="T54" s="133"/>
    </row>
    <row r="55" spans="1:20" ht="47.25" customHeight="1" thickBot="1" x14ac:dyDescent="0.35">
      <c r="A55" s="183">
        <v>45</v>
      </c>
      <c r="B55" s="143" t="s">
        <v>269</v>
      </c>
      <c r="C55" s="187">
        <v>4</v>
      </c>
      <c r="D55" s="187">
        <v>3</v>
      </c>
      <c r="E55" s="187">
        <v>4</v>
      </c>
      <c r="F55" s="187">
        <v>3</v>
      </c>
      <c r="G55" s="187">
        <v>4</v>
      </c>
      <c r="H55" s="187"/>
      <c r="I55" s="187"/>
      <c r="J55" s="187"/>
      <c r="K55" s="187"/>
      <c r="L55" s="187"/>
      <c r="M55" s="187"/>
      <c r="N55" s="187"/>
      <c r="O55" s="187"/>
      <c r="P55" s="187"/>
      <c r="Q55" s="187"/>
      <c r="R55" s="161">
        <f t="shared" si="0"/>
        <v>18</v>
      </c>
      <c r="S55" s="131">
        <f t="shared" si="1"/>
        <v>3.6</v>
      </c>
      <c r="T55" s="188"/>
    </row>
    <row r="56" spans="1:20" ht="50.25" customHeight="1" thickBot="1" x14ac:dyDescent="0.35">
      <c r="A56" s="161">
        <v>46</v>
      </c>
      <c r="B56" s="145" t="s">
        <v>273</v>
      </c>
      <c r="C56" s="187">
        <v>4</v>
      </c>
      <c r="D56" s="187">
        <v>3</v>
      </c>
      <c r="E56" s="187">
        <v>4</v>
      </c>
      <c r="F56" s="187">
        <v>4</v>
      </c>
      <c r="G56" s="187">
        <v>3</v>
      </c>
      <c r="H56" s="187"/>
      <c r="I56" s="187"/>
      <c r="J56" s="187"/>
      <c r="K56" s="187"/>
      <c r="L56" s="187"/>
      <c r="M56" s="187"/>
      <c r="N56" s="187"/>
      <c r="O56" s="187"/>
      <c r="P56" s="187"/>
      <c r="Q56" s="187"/>
      <c r="R56" s="161">
        <f t="shared" si="0"/>
        <v>18</v>
      </c>
      <c r="S56" s="131">
        <f t="shared" si="1"/>
        <v>3.6</v>
      </c>
      <c r="T56" s="188"/>
    </row>
    <row r="57" spans="1:20" ht="24" customHeight="1" x14ac:dyDescent="0.3">
      <c r="A57" s="254" t="s">
        <v>243</v>
      </c>
      <c r="B57" s="255"/>
      <c r="C57" s="255"/>
      <c r="D57" s="255"/>
      <c r="E57" s="255"/>
      <c r="F57" s="255"/>
      <c r="G57" s="255"/>
      <c r="H57" s="255"/>
      <c r="I57" s="255"/>
      <c r="J57" s="255"/>
      <c r="K57" s="255"/>
      <c r="L57" s="255"/>
      <c r="M57" s="255"/>
      <c r="N57" s="255"/>
      <c r="O57" s="255"/>
      <c r="P57" s="255"/>
      <c r="Q57" s="255"/>
      <c r="R57" s="256"/>
      <c r="S57" s="134">
        <f>SUM(S11:S56)</f>
        <v>168</v>
      </c>
    </row>
    <row r="58" spans="1:20" ht="28.5" customHeight="1" thickBot="1" x14ac:dyDescent="0.35">
      <c r="A58" s="257" t="s">
        <v>241</v>
      </c>
      <c r="B58" s="258"/>
      <c r="C58" s="258"/>
      <c r="D58" s="258"/>
      <c r="E58" s="258"/>
      <c r="F58" s="258"/>
      <c r="G58" s="258"/>
      <c r="H58" s="258"/>
      <c r="I58" s="258"/>
      <c r="J58" s="258"/>
      <c r="K58" s="258"/>
      <c r="L58" s="258"/>
      <c r="M58" s="258"/>
      <c r="N58" s="258"/>
      <c r="O58" s="258"/>
      <c r="P58" s="258"/>
      <c r="Q58" s="258"/>
      <c r="R58" s="258"/>
      <c r="S58" s="135">
        <f>S57/A56</f>
        <v>3.652173913043478</v>
      </c>
    </row>
  </sheetData>
  <sheetProtection selectLockedCells="1"/>
  <mergeCells count="10">
    <mergeCell ref="A7:T7"/>
    <mergeCell ref="A9:T9"/>
    <mergeCell ref="A57:R57"/>
    <mergeCell ref="A58:R58"/>
    <mergeCell ref="A1:A4"/>
    <mergeCell ref="B1:R2"/>
    <mergeCell ref="T1:W4"/>
    <mergeCell ref="B3:R4"/>
    <mergeCell ref="A5:T5"/>
    <mergeCell ref="A6:T6"/>
  </mergeCells>
  <conditionalFormatting sqref="Z14">
    <cfRule type="dataBar" priority="1">
      <dataBar>
        <cfvo type="min"/>
        <cfvo type="max"/>
        <color rgb="FFFFB628"/>
      </dataBar>
      <extLst>
        <ext xmlns:x14="http://schemas.microsoft.com/office/spreadsheetml/2009/9/main" uri="{B025F937-C7B1-47D3-B67F-A62EFF666E3E}">
          <x14:id>{71042A43-3CA1-4263-87FE-4411DC40D6A0}</x14:id>
        </ext>
      </extLst>
    </cfRule>
  </conditionalFormatting>
  <dataValidations count="1">
    <dataValidation type="whole" showErrorMessage="1" error="DATO INVÁLIDO_x000a_Tenga en cuenta que la escala de calificación va de 1 a 5" sqref="C11:Q42 C44:Q56 E43:Q43 C43" xr:uid="{9C4BEF2D-E034-456B-90EC-901F2AE4BF44}">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89" r:id="rId4" name="CheckBox46">
          <controlPr defaultSize="0" autoLine="0" r:id="rId5">
            <anchor moveWithCells="1">
              <from>
                <xdr:col>19</xdr:col>
                <xdr:colOff>617220</xdr:colOff>
                <xdr:row>56</xdr:row>
                <xdr:rowOff>0</xdr:rowOff>
              </from>
              <to>
                <xdr:col>19</xdr:col>
                <xdr:colOff>906780</xdr:colOff>
                <xdr:row>56</xdr:row>
                <xdr:rowOff>259080</xdr:rowOff>
              </to>
            </anchor>
          </controlPr>
        </control>
      </mc:Choice>
      <mc:Fallback>
        <control shapeId="6189" r:id="rId4" name="CheckBox46"/>
      </mc:Fallback>
    </mc:AlternateContent>
    <mc:AlternateContent xmlns:mc="http://schemas.openxmlformats.org/markup-compatibility/2006">
      <mc:Choice Requires="x14">
        <control shapeId="6188" r:id="rId6" name="CheckBox45">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8" r:id="rId6" name="CheckBox45"/>
      </mc:Fallback>
    </mc:AlternateContent>
    <mc:AlternateContent xmlns:mc="http://schemas.openxmlformats.org/markup-compatibility/2006">
      <mc:Choice Requires="x14">
        <control shapeId="6187" r:id="rId8" name="CheckBox44">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7" r:id="rId8" name="CheckBox44"/>
      </mc:Fallback>
    </mc:AlternateContent>
    <mc:AlternateContent xmlns:mc="http://schemas.openxmlformats.org/markup-compatibility/2006">
      <mc:Choice Requires="x14">
        <control shapeId="6186" r:id="rId9" name="CheckBox43">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6" r:id="rId9" name="CheckBox43"/>
      </mc:Fallback>
    </mc:AlternateContent>
    <mc:AlternateContent xmlns:mc="http://schemas.openxmlformats.org/markup-compatibility/2006">
      <mc:Choice Requires="x14">
        <control shapeId="6185" r:id="rId10" name="CheckBox42">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5" r:id="rId10" name="CheckBox42"/>
      </mc:Fallback>
    </mc:AlternateContent>
    <mc:AlternateContent xmlns:mc="http://schemas.openxmlformats.org/markup-compatibility/2006">
      <mc:Choice Requires="x14">
        <control shapeId="6184" r:id="rId11" name="CheckBox41">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4" r:id="rId11" name="CheckBox41"/>
      </mc:Fallback>
    </mc:AlternateContent>
    <mc:AlternateContent xmlns:mc="http://schemas.openxmlformats.org/markup-compatibility/2006">
      <mc:Choice Requires="x14">
        <control shapeId="6183" r:id="rId12" name="CheckBox40">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3" r:id="rId12" name="CheckBox40"/>
      </mc:Fallback>
    </mc:AlternateContent>
    <mc:AlternateContent xmlns:mc="http://schemas.openxmlformats.org/markup-compatibility/2006">
      <mc:Choice Requires="x14">
        <control shapeId="6182" r:id="rId13" name="CheckBox39">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2" r:id="rId13" name="CheckBox39"/>
      </mc:Fallback>
    </mc:AlternateContent>
    <mc:AlternateContent xmlns:mc="http://schemas.openxmlformats.org/markup-compatibility/2006">
      <mc:Choice Requires="x14">
        <control shapeId="6181" r:id="rId14" name="CheckBox38">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1" r:id="rId14" name="CheckBox38"/>
      </mc:Fallback>
    </mc:AlternateContent>
    <mc:AlternateContent xmlns:mc="http://schemas.openxmlformats.org/markup-compatibility/2006">
      <mc:Choice Requires="x14">
        <control shapeId="6180" r:id="rId15" name="CheckBox36">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80" r:id="rId15" name="CheckBox36"/>
      </mc:Fallback>
    </mc:AlternateContent>
    <mc:AlternateContent xmlns:mc="http://schemas.openxmlformats.org/markup-compatibility/2006">
      <mc:Choice Requires="x14">
        <control shapeId="6179" r:id="rId16" name="CheckBox35">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79" r:id="rId16" name="CheckBox35"/>
      </mc:Fallback>
    </mc:AlternateContent>
    <mc:AlternateContent xmlns:mc="http://schemas.openxmlformats.org/markup-compatibility/2006">
      <mc:Choice Requires="x14">
        <control shapeId="6178" r:id="rId17" name="CheckBox34">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78" r:id="rId17" name="CheckBox34"/>
      </mc:Fallback>
    </mc:AlternateContent>
    <mc:AlternateContent xmlns:mc="http://schemas.openxmlformats.org/markup-compatibility/2006">
      <mc:Choice Requires="x14">
        <control shapeId="6177" r:id="rId18" name="CheckBox33">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77" r:id="rId18" name="CheckBox33"/>
      </mc:Fallback>
    </mc:AlternateContent>
    <mc:AlternateContent xmlns:mc="http://schemas.openxmlformats.org/markup-compatibility/2006">
      <mc:Choice Requires="x14">
        <control shapeId="6176" r:id="rId19" name="CheckBox32">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76" r:id="rId19" name="CheckBox32"/>
      </mc:Fallback>
    </mc:AlternateContent>
    <mc:AlternateContent xmlns:mc="http://schemas.openxmlformats.org/markup-compatibility/2006">
      <mc:Choice Requires="x14">
        <control shapeId="6175" r:id="rId20" name="CheckBox31">
          <controlPr defaultSize="0" autoLine="0" r:id="rId7">
            <anchor moveWithCells="1">
              <from>
                <xdr:col>19</xdr:col>
                <xdr:colOff>617220</xdr:colOff>
                <xdr:row>56</xdr:row>
                <xdr:rowOff>0</xdr:rowOff>
              </from>
              <to>
                <xdr:col>19</xdr:col>
                <xdr:colOff>899160</xdr:colOff>
                <xdr:row>56</xdr:row>
                <xdr:rowOff>259080</xdr:rowOff>
              </to>
            </anchor>
          </controlPr>
        </control>
      </mc:Choice>
      <mc:Fallback>
        <control shapeId="6175" r:id="rId20" name="CheckBox31"/>
      </mc:Fallback>
    </mc:AlternateContent>
    <mc:AlternateContent xmlns:mc="http://schemas.openxmlformats.org/markup-compatibility/2006">
      <mc:Choice Requires="x14">
        <control shapeId="6174" r:id="rId21" name="CheckBox30">
          <controlPr defaultSize="0" autoLine="0" r:id="rId7">
            <anchor moveWithCells="1">
              <from>
                <xdr:col>19</xdr:col>
                <xdr:colOff>617220</xdr:colOff>
                <xdr:row>55</xdr:row>
                <xdr:rowOff>160020</xdr:rowOff>
              </from>
              <to>
                <xdr:col>19</xdr:col>
                <xdr:colOff>899160</xdr:colOff>
                <xdr:row>55</xdr:row>
                <xdr:rowOff>419100</xdr:rowOff>
              </to>
            </anchor>
          </controlPr>
        </control>
      </mc:Choice>
      <mc:Fallback>
        <control shapeId="6174" r:id="rId21" name="CheckBox30"/>
      </mc:Fallback>
    </mc:AlternateContent>
    <mc:AlternateContent xmlns:mc="http://schemas.openxmlformats.org/markup-compatibility/2006">
      <mc:Choice Requires="x14">
        <control shapeId="6173" r:id="rId22" name="CheckBox29">
          <controlPr defaultSize="0" autoLine="0" r:id="rId7">
            <anchor moveWithCells="1">
              <from>
                <xdr:col>19</xdr:col>
                <xdr:colOff>617220</xdr:colOff>
                <xdr:row>53</xdr:row>
                <xdr:rowOff>160020</xdr:rowOff>
              </from>
              <to>
                <xdr:col>19</xdr:col>
                <xdr:colOff>899160</xdr:colOff>
                <xdr:row>53</xdr:row>
                <xdr:rowOff>419100</xdr:rowOff>
              </to>
            </anchor>
          </controlPr>
        </control>
      </mc:Choice>
      <mc:Fallback>
        <control shapeId="6173" r:id="rId22" name="CheckBox29"/>
      </mc:Fallback>
    </mc:AlternateContent>
    <mc:AlternateContent xmlns:mc="http://schemas.openxmlformats.org/markup-compatibility/2006">
      <mc:Choice Requires="x14">
        <control shapeId="6172" r:id="rId23" name="CheckBox28">
          <controlPr defaultSize="0" autoLine="0" r:id="rId7">
            <anchor moveWithCells="1">
              <from>
                <xdr:col>19</xdr:col>
                <xdr:colOff>617220</xdr:colOff>
                <xdr:row>52</xdr:row>
                <xdr:rowOff>160020</xdr:rowOff>
              </from>
              <to>
                <xdr:col>19</xdr:col>
                <xdr:colOff>899160</xdr:colOff>
                <xdr:row>52</xdr:row>
                <xdr:rowOff>419100</xdr:rowOff>
              </to>
            </anchor>
          </controlPr>
        </control>
      </mc:Choice>
      <mc:Fallback>
        <control shapeId="6172" r:id="rId23" name="CheckBox28"/>
      </mc:Fallback>
    </mc:AlternateContent>
    <mc:AlternateContent xmlns:mc="http://schemas.openxmlformats.org/markup-compatibility/2006">
      <mc:Choice Requires="x14">
        <control shapeId="6171" r:id="rId24" name="CheckBox27">
          <controlPr defaultSize="0" autoLine="0" r:id="rId7">
            <anchor moveWithCells="1">
              <from>
                <xdr:col>19</xdr:col>
                <xdr:colOff>617220</xdr:colOff>
                <xdr:row>51</xdr:row>
                <xdr:rowOff>160020</xdr:rowOff>
              </from>
              <to>
                <xdr:col>19</xdr:col>
                <xdr:colOff>899160</xdr:colOff>
                <xdr:row>51</xdr:row>
                <xdr:rowOff>419100</xdr:rowOff>
              </to>
            </anchor>
          </controlPr>
        </control>
      </mc:Choice>
      <mc:Fallback>
        <control shapeId="6171" r:id="rId24" name="CheckBox27"/>
      </mc:Fallback>
    </mc:AlternateContent>
    <mc:AlternateContent xmlns:mc="http://schemas.openxmlformats.org/markup-compatibility/2006">
      <mc:Choice Requires="x14">
        <control shapeId="6170" r:id="rId25" name="CheckBox26">
          <controlPr defaultSize="0" autoLine="0" r:id="rId7">
            <anchor moveWithCells="1">
              <from>
                <xdr:col>19</xdr:col>
                <xdr:colOff>617220</xdr:colOff>
                <xdr:row>50</xdr:row>
                <xdr:rowOff>160020</xdr:rowOff>
              </from>
              <to>
                <xdr:col>19</xdr:col>
                <xdr:colOff>899160</xdr:colOff>
                <xdr:row>50</xdr:row>
                <xdr:rowOff>419100</xdr:rowOff>
              </to>
            </anchor>
          </controlPr>
        </control>
      </mc:Choice>
      <mc:Fallback>
        <control shapeId="6170" r:id="rId25" name="CheckBox26"/>
      </mc:Fallback>
    </mc:AlternateContent>
    <mc:AlternateContent xmlns:mc="http://schemas.openxmlformats.org/markup-compatibility/2006">
      <mc:Choice Requires="x14">
        <control shapeId="6169" r:id="rId26" name="CheckBox25">
          <controlPr defaultSize="0" autoLine="0" r:id="rId7">
            <anchor moveWithCells="1">
              <from>
                <xdr:col>19</xdr:col>
                <xdr:colOff>617220</xdr:colOff>
                <xdr:row>49</xdr:row>
                <xdr:rowOff>160020</xdr:rowOff>
              </from>
              <to>
                <xdr:col>19</xdr:col>
                <xdr:colOff>899160</xdr:colOff>
                <xdr:row>49</xdr:row>
                <xdr:rowOff>419100</xdr:rowOff>
              </to>
            </anchor>
          </controlPr>
        </control>
      </mc:Choice>
      <mc:Fallback>
        <control shapeId="6169" r:id="rId26" name="CheckBox25"/>
      </mc:Fallback>
    </mc:AlternateContent>
    <mc:AlternateContent xmlns:mc="http://schemas.openxmlformats.org/markup-compatibility/2006">
      <mc:Choice Requires="x14">
        <control shapeId="6168" r:id="rId27" name="CheckBox24">
          <controlPr defaultSize="0" autoLine="0" r:id="rId7">
            <anchor moveWithCells="1">
              <from>
                <xdr:col>19</xdr:col>
                <xdr:colOff>617220</xdr:colOff>
                <xdr:row>48</xdr:row>
                <xdr:rowOff>160020</xdr:rowOff>
              </from>
              <to>
                <xdr:col>19</xdr:col>
                <xdr:colOff>899160</xdr:colOff>
                <xdr:row>48</xdr:row>
                <xdr:rowOff>419100</xdr:rowOff>
              </to>
            </anchor>
          </controlPr>
        </control>
      </mc:Choice>
      <mc:Fallback>
        <control shapeId="6168" r:id="rId27" name="CheckBox24"/>
      </mc:Fallback>
    </mc:AlternateContent>
    <mc:AlternateContent xmlns:mc="http://schemas.openxmlformats.org/markup-compatibility/2006">
      <mc:Choice Requires="x14">
        <control shapeId="6167" r:id="rId28" name="CheckBox23">
          <controlPr defaultSize="0" autoLine="0" r:id="rId7">
            <anchor moveWithCells="1">
              <from>
                <xdr:col>19</xdr:col>
                <xdr:colOff>617220</xdr:colOff>
                <xdr:row>40</xdr:row>
                <xdr:rowOff>160020</xdr:rowOff>
              </from>
              <to>
                <xdr:col>19</xdr:col>
                <xdr:colOff>899160</xdr:colOff>
                <xdr:row>40</xdr:row>
                <xdr:rowOff>419100</xdr:rowOff>
              </to>
            </anchor>
          </controlPr>
        </control>
      </mc:Choice>
      <mc:Fallback>
        <control shapeId="6167" r:id="rId28" name="CheckBox23"/>
      </mc:Fallback>
    </mc:AlternateContent>
    <mc:AlternateContent xmlns:mc="http://schemas.openxmlformats.org/markup-compatibility/2006">
      <mc:Choice Requires="x14">
        <control shapeId="6166" r:id="rId29" name="CheckBox22">
          <controlPr defaultSize="0" autoLine="0" r:id="rId7">
            <anchor moveWithCells="1">
              <from>
                <xdr:col>19</xdr:col>
                <xdr:colOff>617220</xdr:colOff>
                <xdr:row>31</xdr:row>
                <xdr:rowOff>160020</xdr:rowOff>
              </from>
              <to>
                <xdr:col>19</xdr:col>
                <xdr:colOff>899160</xdr:colOff>
                <xdr:row>31</xdr:row>
                <xdr:rowOff>419100</xdr:rowOff>
              </to>
            </anchor>
          </controlPr>
        </control>
      </mc:Choice>
      <mc:Fallback>
        <control shapeId="6166" r:id="rId29" name="CheckBox22"/>
      </mc:Fallback>
    </mc:AlternateContent>
    <mc:AlternateContent xmlns:mc="http://schemas.openxmlformats.org/markup-compatibility/2006">
      <mc:Choice Requires="x14">
        <control shapeId="6165" r:id="rId30" name="CheckBox21">
          <controlPr defaultSize="0" autoLine="0" r:id="rId7">
            <anchor moveWithCells="1">
              <from>
                <xdr:col>19</xdr:col>
                <xdr:colOff>617220</xdr:colOff>
                <xdr:row>30</xdr:row>
                <xdr:rowOff>160020</xdr:rowOff>
              </from>
              <to>
                <xdr:col>19</xdr:col>
                <xdr:colOff>899160</xdr:colOff>
                <xdr:row>30</xdr:row>
                <xdr:rowOff>419100</xdr:rowOff>
              </to>
            </anchor>
          </controlPr>
        </control>
      </mc:Choice>
      <mc:Fallback>
        <control shapeId="6165" r:id="rId30" name="CheckBox21"/>
      </mc:Fallback>
    </mc:AlternateContent>
    <mc:AlternateContent xmlns:mc="http://schemas.openxmlformats.org/markup-compatibility/2006">
      <mc:Choice Requires="x14">
        <control shapeId="6164" r:id="rId31" name="CheckBox20">
          <controlPr defaultSize="0" autoLine="0" r:id="rId7">
            <anchor moveWithCells="1">
              <from>
                <xdr:col>19</xdr:col>
                <xdr:colOff>617220</xdr:colOff>
                <xdr:row>29</xdr:row>
                <xdr:rowOff>160020</xdr:rowOff>
              </from>
              <to>
                <xdr:col>19</xdr:col>
                <xdr:colOff>899160</xdr:colOff>
                <xdr:row>29</xdr:row>
                <xdr:rowOff>419100</xdr:rowOff>
              </to>
            </anchor>
          </controlPr>
        </control>
      </mc:Choice>
      <mc:Fallback>
        <control shapeId="6164" r:id="rId31" name="CheckBox20"/>
      </mc:Fallback>
    </mc:AlternateContent>
    <mc:AlternateContent xmlns:mc="http://schemas.openxmlformats.org/markup-compatibility/2006">
      <mc:Choice Requires="x14">
        <control shapeId="6163" r:id="rId32" name="CheckBox19">
          <controlPr defaultSize="0" autoLine="0" r:id="rId7">
            <anchor moveWithCells="1">
              <from>
                <xdr:col>19</xdr:col>
                <xdr:colOff>617220</xdr:colOff>
                <xdr:row>28</xdr:row>
                <xdr:rowOff>160020</xdr:rowOff>
              </from>
              <to>
                <xdr:col>19</xdr:col>
                <xdr:colOff>899160</xdr:colOff>
                <xdr:row>28</xdr:row>
                <xdr:rowOff>419100</xdr:rowOff>
              </to>
            </anchor>
          </controlPr>
        </control>
      </mc:Choice>
      <mc:Fallback>
        <control shapeId="6163" r:id="rId32" name="CheckBox19"/>
      </mc:Fallback>
    </mc:AlternateContent>
    <mc:AlternateContent xmlns:mc="http://schemas.openxmlformats.org/markup-compatibility/2006">
      <mc:Choice Requires="x14">
        <control shapeId="6162" r:id="rId33" name="CheckBox18">
          <controlPr defaultSize="0" autoLine="0" r:id="rId5">
            <anchor moveWithCells="1">
              <from>
                <xdr:col>19</xdr:col>
                <xdr:colOff>617220</xdr:colOff>
                <xdr:row>27</xdr:row>
                <xdr:rowOff>160020</xdr:rowOff>
              </from>
              <to>
                <xdr:col>19</xdr:col>
                <xdr:colOff>906780</xdr:colOff>
                <xdr:row>27</xdr:row>
                <xdr:rowOff>419100</xdr:rowOff>
              </to>
            </anchor>
          </controlPr>
        </control>
      </mc:Choice>
      <mc:Fallback>
        <control shapeId="6162" r:id="rId33" name="CheckBox18"/>
      </mc:Fallback>
    </mc:AlternateContent>
    <mc:AlternateContent xmlns:mc="http://schemas.openxmlformats.org/markup-compatibility/2006">
      <mc:Choice Requires="x14">
        <control shapeId="6161" r:id="rId34" name="CheckBox17">
          <controlPr defaultSize="0" autoLine="0" r:id="rId5">
            <anchor moveWithCells="1">
              <from>
                <xdr:col>19</xdr:col>
                <xdr:colOff>617220</xdr:colOff>
                <xdr:row>26</xdr:row>
                <xdr:rowOff>160020</xdr:rowOff>
              </from>
              <to>
                <xdr:col>19</xdr:col>
                <xdr:colOff>906780</xdr:colOff>
                <xdr:row>26</xdr:row>
                <xdr:rowOff>419100</xdr:rowOff>
              </to>
            </anchor>
          </controlPr>
        </control>
      </mc:Choice>
      <mc:Fallback>
        <control shapeId="6161" r:id="rId34" name="CheckBox17"/>
      </mc:Fallback>
    </mc:AlternateContent>
    <mc:AlternateContent xmlns:mc="http://schemas.openxmlformats.org/markup-compatibility/2006">
      <mc:Choice Requires="x14">
        <control shapeId="6160" r:id="rId35" name="CheckBox16">
          <controlPr defaultSize="0" autoLine="0" r:id="rId7">
            <anchor moveWithCells="1">
              <from>
                <xdr:col>19</xdr:col>
                <xdr:colOff>617220</xdr:colOff>
                <xdr:row>25</xdr:row>
                <xdr:rowOff>160020</xdr:rowOff>
              </from>
              <to>
                <xdr:col>19</xdr:col>
                <xdr:colOff>899160</xdr:colOff>
                <xdr:row>25</xdr:row>
                <xdr:rowOff>419100</xdr:rowOff>
              </to>
            </anchor>
          </controlPr>
        </control>
      </mc:Choice>
      <mc:Fallback>
        <control shapeId="6160" r:id="rId35" name="CheckBox16"/>
      </mc:Fallback>
    </mc:AlternateContent>
    <mc:AlternateContent xmlns:mc="http://schemas.openxmlformats.org/markup-compatibility/2006">
      <mc:Choice Requires="x14">
        <control shapeId="6159" r:id="rId36" name="CheckBox15">
          <controlPr defaultSize="0" autoLine="0" r:id="rId7">
            <anchor moveWithCells="1">
              <from>
                <xdr:col>19</xdr:col>
                <xdr:colOff>617220</xdr:colOff>
                <xdr:row>24</xdr:row>
                <xdr:rowOff>160020</xdr:rowOff>
              </from>
              <to>
                <xdr:col>19</xdr:col>
                <xdr:colOff>899160</xdr:colOff>
                <xdr:row>24</xdr:row>
                <xdr:rowOff>419100</xdr:rowOff>
              </to>
            </anchor>
          </controlPr>
        </control>
      </mc:Choice>
      <mc:Fallback>
        <control shapeId="6159" r:id="rId36" name="CheckBox15"/>
      </mc:Fallback>
    </mc:AlternateContent>
    <mc:AlternateContent xmlns:mc="http://schemas.openxmlformats.org/markup-compatibility/2006">
      <mc:Choice Requires="x14">
        <control shapeId="6158" r:id="rId37" name="CheckBox14">
          <controlPr defaultSize="0" autoLine="0" r:id="rId7">
            <anchor moveWithCells="1">
              <from>
                <xdr:col>19</xdr:col>
                <xdr:colOff>617220</xdr:colOff>
                <xdr:row>23</xdr:row>
                <xdr:rowOff>160020</xdr:rowOff>
              </from>
              <to>
                <xdr:col>19</xdr:col>
                <xdr:colOff>899160</xdr:colOff>
                <xdr:row>23</xdr:row>
                <xdr:rowOff>419100</xdr:rowOff>
              </to>
            </anchor>
          </controlPr>
        </control>
      </mc:Choice>
      <mc:Fallback>
        <control shapeId="6158" r:id="rId37" name="CheckBox14"/>
      </mc:Fallback>
    </mc:AlternateContent>
    <mc:AlternateContent xmlns:mc="http://schemas.openxmlformats.org/markup-compatibility/2006">
      <mc:Choice Requires="x14">
        <control shapeId="6157" r:id="rId38" name="CheckBox13">
          <controlPr defaultSize="0" autoLine="0" r:id="rId7">
            <anchor moveWithCells="1">
              <from>
                <xdr:col>19</xdr:col>
                <xdr:colOff>617220</xdr:colOff>
                <xdr:row>22</xdr:row>
                <xdr:rowOff>160020</xdr:rowOff>
              </from>
              <to>
                <xdr:col>19</xdr:col>
                <xdr:colOff>899160</xdr:colOff>
                <xdr:row>22</xdr:row>
                <xdr:rowOff>419100</xdr:rowOff>
              </to>
            </anchor>
          </controlPr>
        </control>
      </mc:Choice>
      <mc:Fallback>
        <control shapeId="6157" r:id="rId38" name="CheckBox13"/>
      </mc:Fallback>
    </mc:AlternateContent>
    <mc:AlternateContent xmlns:mc="http://schemas.openxmlformats.org/markup-compatibility/2006">
      <mc:Choice Requires="x14">
        <control shapeId="6156" r:id="rId39" name="CheckBox12">
          <controlPr defaultSize="0" autoLine="0" r:id="rId7">
            <anchor moveWithCells="1">
              <from>
                <xdr:col>19</xdr:col>
                <xdr:colOff>617220</xdr:colOff>
                <xdr:row>21</xdr:row>
                <xdr:rowOff>160020</xdr:rowOff>
              </from>
              <to>
                <xdr:col>19</xdr:col>
                <xdr:colOff>899160</xdr:colOff>
                <xdr:row>21</xdr:row>
                <xdr:rowOff>419100</xdr:rowOff>
              </to>
            </anchor>
          </controlPr>
        </control>
      </mc:Choice>
      <mc:Fallback>
        <control shapeId="6156" r:id="rId39" name="CheckBox12"/>
      </mc:Fallback>
    </mc:AlternateContent>
    <mc:AlternateContent xmlns:mc="http://schemas.openxmlformats.org/markup-compatibility/2006">
      <mc:Choice Requires="x14">
        <control shapeId="6155" r:id="rId40" name="CheckBox11">
          <controlPr defaultSize="0" autoLine="0" r:id="rId5">
            <anchor moveWithCells="1">
              <from>
                <xdr:col>19</xdr:col>
                <xdr:colOff>617220</xdr:colOff>
                <xdr:row>20</xdr:row>
                <xdr:rowOff>160020</xdr:rowOff>
              </from>
              <to>
                <xdr:col>19</xdr:col>
                <xdr:colOff>906780</xdr:colOff>
                <xdr:row>20</xdr:row>
                <xdr:rowOff>419100</xdr:rowOff>
              </to>
            </anchor>
          </controlPr>
        </control>
      </mc:Choice>
      <mc:Fallback>
        <control shapeId="6155" r:id="rId40" name="CheckBox11"/>
      </mc:Fallback>
    </mc:AlternateContent>
    <mc:AlternateContent xmlns:mc="http://schemas.openxmlformats.org/markup-compatibility/2006">
      <mc:Choice Requires="x14">
        <control shapeId="6154" r:id="rId41" name="CheckBox10">
          <controlPr defaultSize="0" autoLine="0" r:id="rId7">
            <anchor moveWithCells="1">
              <from>
                <xdr:col>19</xdr:col>
                <xdr:colOff>617220</xdr:colOff>
                <xdr:row>19</xdr:row>
                <xdr:rowOff>160020</xdr:rowOff>
              </from>
              <to>
                <xdr:col>19</xdr:col>
                <xdr:colOff>899160</xdr:colOff>
                <xdr:row>19</xdr:row>
                <xdr:rowOff>419100</xdr:rowOff>
              </to>
            </anchor>
          </controlPr>
        </control>
      </mc:Choice>
      <mc:Fallback>
        <control shapeId="6154" r:id="rId41" name="CheckBox10"/>
      </mc:Fallback>
    </mc:AlternateContent>
    <mc:AlternateContent xmlns:mc="http://schemas.openxmlformats.org/markup-compatibility/2006">
      <mc:Choice Requires="x14">
        <control shapeId="6153" r:id="rId42" name="CheckBox9">
          <controlPr defaultSize="0" autoLine="0" r:id="rId5">
            <anchor moveWithCells="1">
              <from>
                <xdr:col>19</xdr:col>
                <xdr:colOff>617220</xdr:colOff>
                <xdr:row>18</xdr:row>
                <xdr:rowOff>160020</xdr:rowOff>
              </from>
              <to>
                <xdr:col>19</xdr:col>
                <xdr:colOff>906780</xdr:colOff>
                <xdr:row>18</xdr:row>
                <xdr:rowOff>419100</xdr:rowOff>
              </to>
            </anchor>
          </controlPr>
        </control>
      </mc:Choice>
      <mc:Fallback>
        <control shapeId="6153" r:id="rId42" name="CheckBox9"/>
      </mc:Fallback>
    </mc:AlternateContent>
    <mc:AlternateContent xmlns:mc="http://schemas.openxmlformats.org/markup-compatibility/2006">
      <mc:Choice Requires="x14">
        <control shapeId="6152" r:id="rId43" name="CheckBox8">
          <controlPr defaultSize="0" autoLine="0" r:id="rId5">
            <anchor moveWithCells="1">
              <from>
                <xdr:col>19</xdr:col>
                <xdr:colOff>617220</xdr:colOff>
                <xdr:row>17</xdr:row>
                <xdr:rowOff>160020</xdr:rowOff>
              </from>
              <to>
                <xdr:col>19</xdr:col>
                <xdr:colOff>906780</xdr:colOff>
                <xdr:row>17</xdr:row>
                <xdr:rowOff>419100</xdr:rowOff>
              </to>
            </anchor>
          </controlPr>
        </control>
      </mc:Choice>
      <mc:Fallback>
        <control shapeId="6152" r:id="rId43" name="CheckBox8"/>
      </mc:Fallback>
    </mc:AlternateContent>
    <mc:AlternateContent xmlns:mc="http://schemas.openxmlformats.org/markup-compatibility/2006">
      <mc:Choice Requires="x14">
        <control shapeId="6151" r:id="rId44" name="CheckBox7">
          <controlPr defaultSize="0" autoLine="0" r:id="rId5">
            <anchor moveWithCells="1">
              <from>
                <xdr:col>19</xdr:col>
                <xdr:colOff>617220</xdr:colOff>
                <xdr:row>16</xdr:row>
                <xdr:rowOff>160020</xdr:rowOff>
              </from>
              <to>
                <xdr:col>19</xdr:col>
                <xdr:colOff>906780</xdr:colOff>
                <xdr:row>16</xdr:row>
                <xdr:rowOff>419100</xdr:rowOff>
              </to>
            </anchor>
          </controlPr>
        </control>
      </mc:Choice>
      <mc:Fallback>
        <control shapeId="6151" r:id="rId44" name="CheckBox7"/>
      </mc:Fallback>
    </mc:AlternateContent>
    <mc:AlternateContent xmlns:mc="http://schemas.openxmlformats.org/markup-compatibility/2006">
      <mc:Choice Requires="x14">
        <control shapeId="6150" r:id="rId45" name="CheckBox6">
          <controlPr defaultSize="0" autoLine="0" r:id="rId5">
            <anchor moveWithCells="1">
              <from>
                <xdr:col>19</xdr:col>
                <xdr:colOff>617220</xdr:colOff>
                <xdr:row>15</xdr:row>
                <xdr:rowOff>160020</xdr:rowOff>
              </from>
              <to>
                <xdr:col>19</xdr:col>
                <xdr:colOff>906780</xdr:colOff>
                <xdr:row>15</xdr:row>
                <xdr:rowOff>419100</xdr:rowOff>
              </to>
            </anchor>
          </controlPr>
        </control>
      </mc:Choice>
      <mc:Fallback>
        <control shapeId="6150" r:id="rId45" name="CheckBox6"/>
      </mc:Fallback>
    </mc:AlternateContent>
    <mc:AlternateContent xmlns:mc="http://schemas.openxmlformats.org/markup-compatibility/2006">
      <mc:Choice Requires="x14">
        <control shapeId="6149" r:id="rId46" name="CheckBox5">
          <controlPr defaultSize="0" autoLine="0" r:id="rId5">
            <anchor moveWithCells="1">
              <from>
                <xdr:col>19</xdr:col>
                <xdr:colOff>617220</xdr:colOff>
                <xdr:row>14</xdr:row>
                <xdr:rowOff>175260</xdr:rowOff>
              </from>
              <to>
                <xdr:col>19</xdr:col>
                <xdr:colOff>906780</xdr:colOff>
                <xdr:row>14</xdr:row>
                <xdr:rowOff>434340</xdr:rowOff>
              </to>
            </anchor>
          </controlPr>
        </control>
      </mc:Choice>
      <mc:Fallback>
        <control shapeId="6149" r:id="rId46" name="CheckBox5"/>
      </mc:Fallback>
    </mc:AlternateContent>
    <mc:AlternateContent xmlns:mc="http://schemas.openxmlformats.org/markup-compatibility/2006">
      <mc:Choice Requires="x14">
        <control shapeId="6148" r:id="rId47" name="CheckBox4">
          <controlPr defaultSize="0" autoLine="0" r:id="rId5">
            <anchor moveWithCells="1">
              <from>
                <xdr:col>19</xdr:col>
                <xdr:colOff>617220</xdr:colOff>
                <xdr:row>13</xdr:row>
                <xdr:rowOff>160020</xdr:rowOff>
              </from>
              <to>
                <xdr:col>19</xdr:col>
                <xdr:colOff>906780</xdr:colOff>
                <xdr:row>13</xdr:row>
                <xdr:rowOff>419100</xdr:rowOff>
              </to>
            </anchor>
          </controlPr>
        </control>
      </mc:Choice>
      <mc:Fallback>
        <control shapeId="6148" r:id="rId47" name="CheckBox4"/>
      </mc:Fallback>
    </mc:AlternateContent>
    <mc:AlternateContent xmlns:mc="http://schemas.openxmlformats.org/markup-compatibility/2006">
      <mc:Choice Requires="x14">
        <control shapeId="6147" r:id="rId48" name="CheckBox3">
          <controlPr defaultSize="0" autoLine="0" r:id="rId5">
            <anchor moveWithCells="1">
              <from>
                <xdr:col>19</xdr:col>
                <xdr:colOff>617220</xdr:colOff>
                <xdr:row>12</xdr:row>
                <xdr:rowOff>160020</xdr:rowOff>
              </from>
              <to>
                <xdr:col>19</xdr:col>
                <xdr:colOff>906780</xdr:colOff>
                <xdr:row>12</xdr:row>
                <xdr:rowOff>419100</xdr:rowOff>
              </to>
            </anchor>
          </controlPr>
        </control>
      </mc:Choice>
      <mc:Fallback>
        <control shapeId="6147" r:id="rId48" name="CheckBox3"/>
      </mc:Fallback>
    </mc:AlternateContent>
    <mc:AlternateContent xmlns:mc="http://schemas.openxmlformats.org/markup-compatibility/2006">
      <mc:Choice Requires="x14">
        <control shapeId="6146" r:id="rId49" name="CheckBox2">
          <controlPr defaultSize="0" autoLine="0" r:id="rId5">
            <anchor moveWithCells="1">
              <from>
                <xdr:col>19</xdr:col>
                <xdr:colOff>617220</xdr:colOff>
                <xdr:row>11</xdr:row>
                <xdr:rowOff>160020</xdr:rowOff>
              </from>
              <to>
                <xdr:col>19</xdr:col>
                <xdr:colOff>906780</xdr:colOff>
                <xdr:row>11</xdr:row>
                <xdr:rowOff>419100</xdr:rowOff>
              </to>
            </anchor>
          </controlPr>
        </control>
      </mc:Choice>
      <mc:Fallback>
        <control shapeId="6146" r:id="rId49" name="CheckBox2"/>
      </mc:Fallback>
    </mc:AlternateContent>
    <mc:AlternateContent xmlns:mc="http://schemas.openxmlformats.org/markup-compatibility/2006">
      <mc:Choice Requires="x14">
        <control shapeId="6145" r:id="rId50" name="CheckBox1">
          <controlPr defaultSize="0" autoLine="0" r:id="rId51">
            <anchor moveWithCells="1">
              <from>
                <xdr:col>19</xdr:col>
                <xdr:colOff>632460</xdr:colOff>
                <xdr:row>10</xdr:row>
                <xdr:rowOff>60960</xdr:rowOff>
              </from>
              <to>
                <xdr:col>19</xdr:col>
                <xdr:colOff>883920</xdr:colOff>
                <xdr:row>10</xdr:row>
                <xdr:rowOff>457200</xdr:rowOff>
              </to>
            </anchor>
          </controlPr>
        </control>
      </mc:Choice>
      <mc:Fallback>
        <control shapeId="6145" r:id="rId50" name="CheckBox1"/>
      </mc:Fallback>
    </mc:AlternateContent>
  </controls>
  <extLst>
    <ext xmlns:x14="http://schemas.microsoft.com/office/spreadsheetml/2009/9/main" uri="{78C0D931-6437-407d-A8EE-F0AAD7539E65}">
      <x14:conditionalFormattings>
        <x14:conditionalFormatting xmlns:xm="http://schemas.microsoft.com/office/excel/2006/main">
          <x14:cfRule type="dataBar" id="{71042A43-3CA1-4263-87FE-4411DC40D6A0}">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9292-488F-4C1E-998E-8E7687760E60}">
  <sheetPr>
    <tabColor rgb="FFFFC000"/>
  </sheetPr>
  <dimension ref="A1:N133"/>
  <sheetViews>
    <sheetView zoomScale="70" zoomScaleNormal="70" workbookViewId="0">
      <selection activeCell="M8" sqref="M8"/>
    </sheetView>
  </sheetViews>
  <sheetFormatPr baseColWidth="10" defaultColWidth="11.44140625" defaultRowHeight="13.8" x14ac:dyDescent="0.25"/>
  <cols>
    <col min="1" max="2" width="6.5546875" style="109" customWidth="1"/>
    <col min="3" max="3" width="32.6640625" style="109" customWidth="1"/>
    <col min="4" max="4" width="27.5546875" style="109" customWidth="1"/>
    <col min="5" max="5" width="38" style="109" customWidth="1"/>
    <col min="6" max="6" width="32.21875" style="109" customWidth="1"/>
    <col min="7" max="7" width="18.33203125" style="109" customWidth="1"/>
    <col min="8" max="8" width="15.5546875" style="109" customWidth="1"/>
    <col min="9" max="9" width="19.33203125" style="109" customWidth="1"/>
    <col min="10" max="10" width="14.5546875" style="109" customWidth="1"/>
    <col min="11" max="16384" width="11.44140625" style="109"/>
  </cols>
  <sheetData>
    <row r="1" spans="1:14" s="168" customFormat="1" ht="15" customHeight="1" x14ac:dyDescent="0.25">
      <c r="A1" s="276" t="s">
        <v>380</v>
      </c>
      <c r="B1" s="262"/>
      <c r="C1" s="262"/>
      <c r="D1" s="262"/>
      <c r="E1" s="262"/>
      <c r="F1" s="262"/>
      <c r="G1" s="277"/>
      <c r="H1" s="280" t="s">
        <v>457</v>
      </c>
      <c r="I1" s="281"/>
      <c r="J1" s="282"/>
      <c r="K1" s="167"/>
      <c r="N1" s="229"/>
    </row>
    <row r="2" spans="1:14" s="168" customFormat="1" ht="15" customHeight="1" x14ac:dyDescent="0.25">
      <c r="A2" s="278"/>
      <c r="B2" s="229"/>
      <c r="C2" s="229"/>
      <c r="D2" s="229"/>
      <c r="E2" s="229"/>
      <c r="F2" s="229"/>
      <c r="G2" s="279"/>
      <c r="H2" s="285" t="s">
        <v>458</v>
      </c>
      <c r="I2" s="286"/>
      <c r="J2" s="283"/>
      <c r="K2" s="167"/>
      <c r="N2" s="229"/>
    </row>
    <row r="3" spans="1:14" s="168" customFormat="1" ht="15" customHeight="1" x14ac:dyDescent="0.25">
      <c r="A3" s="278" t="s">
        <v>391</v>
      </c>
      <c r="B3" s="229"/>
      <c r="C3" s="229"/>
      <c r="D3" s="229"/>
      <c r="E3" s="229"/>
      <c r="F3" s="229"/>
      <c r="G3" s="279"/>
      <c r="H3" s="289" t="s">
        <v>392</v>
      </c>
      <c r="I3" s="289"/>
      <c r="J3" s="283"/>
      <c r="K3" s="167"/>
      <c r="N3" s="229"/>
    </row>
    <row r="4" spans="1:14" s="168" customFormat="1" ht="15.75" customHeight="1" x14ac:dyDescent="0.25">
      <c r="A4" s="287"/>
      <c r="B4" s="272"/>
      <c r="C4" s="272"/>
      <c r="D4" s="272"/>
      <c r="E4" s="272"/>
      <c r="F4" s="272"/>
      <c r="G4" s="288"/>
      <c r="H4" s="289" t="s">
        <v>393</v>
      </c>
      <c r="I4" s="289"/>
      <c r="J4" s="284"/>
      <c r="K4" s="167"/>
      <c r="N4" s="229"/>
    </row>
    <row r="5" spans="1:14" ht="15.75" customHeight="1" x14ac:dyDescent="0.25">
      <c r="A5" s="299"/>
      <c r="B5" s="300"/>
      <c r="C5" s="300"/>
      <c r="D5" s="300"/>
      <c r="E5" s="300"/>
      <c r="F5" s="300"/>
      <c r="G5" s="300"/>
      <c r="H5" s="300"/>
      <c r="I5" s="300"/>
      <c r="J5" s="301"/>
      <c r="K5" s="108"/>
      <c r="N5" s="159"/>
    </row>
    <row r="6" spans="1:14" ht="15" customHeight="1" x14ac:dyDescent="0.25">
      <c r="A6" s="302" t="e">
        <f>[1]CONTEXTO!#REF!</f>
        <v>#REF!</v>
      </c>
      <c r="B6" s="303"/>
      <c r="C6" s="303"/>
      <c r="D6" s="303"/>
      <c r="E6" s="303"/>
      <c r="F6" s="303"/>
      <c r="G6" s="303"/>
      <c r="H6" s="303"/>
      <c r="I6" s="303"/>
      <c r="J6" s="304"/>
    </row>
    <row r="7" spans="1:14" ht="32.25" customHeight="1" thickBot="1" x14ac:dyDescent="0.3">
      <c r="A7" s="305"/>
      <c r="B7" s="306"/>
      <c r="C7" s="306"/>
      <c r="D7" s="306"/>
      <c r="E7" s="306"/>
      <c r="F7" s="306"/>
      <c r="G7" s="306"/>
      <c r="H7" s="306"/>
      <c r="I7" s="306"/>
      <c r="J7" s="307"/>
    </row>
    <row r="8" spans="1:14" ht="23.25" customHeight="1" x14ac:dyDescent="0.25">
      <c r="A8" s="308" t="s">
        <v>244</v>
      </c>
      <c r="B8" s="308"/>
      <c r="C8" s="308"/>
      <c r="D8" s="308"/>
      <c r="E8" s="309" t="s">
        <v>216</v>
      </c>
      <c r="F8" s="310"/>
      <c r="G8" s="310"/>
      <c r="H8" s="310"/>
      <c r="I8" s="310"/>
      <c r="J8" s="311"/>
    </row>
    <row r="9" spans="1:14" ht="23.25" customHeight="1" x14ac:dyDescent="0.25">
      <c r="A9" s="308"/>
      <c r="B9" s="308"/>
      <c r="C9" s="308"/>
      <c r="D9" s="308"/>
      <c r="E9" s="312" t="s">
        <v>245</v>
      </c>
      <c r="F9" s="312"/>
      <c r="G9" s="312" t="s">
        <v>246</v>
      </c>
      <c r="H9" s="312"/>
      <c r="I9" s="312"/>
      <c r="J9" s="312"/>
    </row>
    <row r="10" spans="1:14" ht="23.25" customHeight="1" x14ac:dyDescent="0.3">
      <c r="A10" s="308"/>
      <c r="B10" s="308"/>
      <c r="C10" s="308"/>
      <c r="D10" s="308"/>
      <c r="E10" s="313" t="s">
        <v>247</v>
      </c>
      <c r="F10" s="313"/>
      <c r="G10" s="314" t="s">
        <v>248</v>
      </c>
      <c r="H10" s="315"/>
      <c r="I10" s="315"/>
      <c r="J10" s="316"/>
    </row>
    <row r="11" spans="1:14" ht="43.5" customHeight="1" x14ac:dyDescent="0.25">
      <c r="A11" s="308"/>
      <c r="B11" s="308"/>
      <c r="C11" s="308"/>
      <c r="D11" s="308"/>
      <c r="E11" s="290" t="s">
        <v>394</v>
      </c>
      <c r="F11" s="291"/>
      <c r="G11" s="292" t="s">
        <v>318</v>
      </c>
      <c r="H11" s="292"/>
      <c r="I11" s="292"/>
      <c r="J11" s="292"/>
    </row>
    <row r="12" spans="1:14" ht="43.5" customHeight="1" x14ac:dyDescent="0.25">
      <c r="A12" s="308"/>
      <c r="B12" s="308"/>
      <c r="C12" s="308"/>
      <c r="D12" s="308"/>
      <c r="E12" s="290" t="s">
        <v>395</v>
      </c>
      <c r="F12" s="291"/>
      <c r="G12" s="292" t="s">
        <v>317</v>
      </c>
      <c r="H12" s="292"/>
      <c r="I12" s="292"/>
      <c r="J12" s="292"/>
    </row>
    <row r="13" spans="1:14" ht="43.5" customHeight="1" x14ac:dyDescent="0.25">
      <c r="A13" s="308"/>
      <c r="B13" s="308"/>
      <c r="C13" s="308"/>
      <c r="D13" s="308"/>
      <c r="E13" s="290" t="s">
        <v>396</v>
      </c>
      <c r="F13" s="291"/>
      <c r="G13" s="293" t="s">
        <v>397</v>
      </c>
      <c r="H13" s="293"/>
      <c r="I13" s="293"/>
      <c r="J13" s="293"/>
    </row>
    <row r="14" spans="1:14" ht="43.5" customHeight="1" x14ac:dyDescent="0.25">
      <c r="A14" s="308"/>
      <c r="B14" s="308"/>
      <c r="C14" s="308"/>
      <c r="D14" s="308"/>
      <c r="E14" s="294" t="s">
        <v>398</v>
      </c>
      <c r="F14" s="295"/>
      <c r="G14" s="296" t="s">
        <v>316</v>
      </c>
      <c r="H14" s="297"/>
      <c r="I14" s="297"/>
      <c r="J14" s="298"/>
    </row>
    <row r="15" spans="1:14" ht="83.4" customHeight="1" x14ac:dyDescent="0.25">
      <c r="A15" s="308"/>
      <c r="B15" s="308"/>
      <c r="C15" s="308"/>
      <c r="D15" s="308"/>
      <c r="E15" s="290" t="s">
        <v>399</v>
      </c>
      <c r="F15" s="291"/>
      <c r="G15" s="296" t="s">
        <v>315</v>
      </c>
      <c r="H15" s="297"/>
      <c r="I15" s="297"/>
      <c r="J15" s="298"/>
    </row>
    <row r="16" spans="1:14" ht="78.599999999999994" customHeight="1" x14ac:dyDescent="0.25">
      <c r="A16" s="308"/>
      <c r="B16" s="308"/>
      <c r="C16" s="308"/>
      <c r="D16" s="308"/>
      <c r="E16" s="290" t="s">
        <v>400</v>
      </c>
      <c r="F16" s="291"/>
      <c r="G16" s="326" t="s">
        <v>401</v>
      </c>
      <c r="H16" s="327"/>
      <c r="I16" s="327"/>
      <c r="J16" s="328"/>
    </row>
    <row r="17" spans="1:10" ht="70.8" customHeight="1" x14ac:dyDescent="0.25">
      <c r="A17" s="308"/>
      <c r="B17" s="308"/>
      <c r="C17" s="308"/>
      <c r="D17" s="308"/>
      <c r="E17" s="290" t="s">
        <v>402</v>
      </c>
      <c r="F17" s="291"/>
      <c r="G17" s="317" t="s">
        <v>403</v>
      </c>
      <c r="H17" s="318"/>
      <c r="I17" s="318"/>
      <c r="J17" s="319"/>
    </row>
    <row r="18" spans="1:10" ht="48.75" customHeight="1" x14ac:dyDescent="0.25">
      <c r="A18" s="308"/>
      <c r="B18" s="308"/>
      <c r="C18" s="308"/>
      <c r="D18" s="308"/>
      <c r="E18" s="290" t="s">
        <v>404</v>
      </c>
      <c r="F18" s="291"/>
      <c r="G18" s="317" t="s">
        <v>314</v>
      </c>
      <c r="H18" s="318"/>
      <c r="I18" s="318"/>
      <c r="J18" s="319"/>
    </row>
    <row r="19" spans="1:10" ht="54.75" customHeight="1" x14ac:dyDescent="0.25">
      <c r="A19" s="308"/>
      <c r="B19" s="308"/>
      <c r="C19" s="308"/>
      <c r="D19" s="308"/>
      <c r="E19" s="290" t="s">
        <v>405</v>
      </c>
      <c r="F19" s="291"/>
      <c r="G19" s="320" t="s">
        <v>313</v>
      </c>
      <c r="H19" s="321"/>
      <c r="I19" s="321"/>
      <c r="J19" s="322"/>
    </row>
    <row r="20" spans="1:10" ht="59.25" customHeight="1" x14ac:dyDescent="0.25">
      <c r="A20" s="308"/>
      <c r="B20" s="308"/>
      <c r="C20" s="308"/>
      <c r="D20" s="308"/>
      <c r="E20" s="294" t="s">
        <v>406</v>
      </c>
      <c r="F20" s="295"/>
      <c r="G20" s="323" t="s">
        <v>407</v>
      </c>
      <c r="H20" s="324"/>
      <c r="I20" s="324"/>
      <c r="J20" s="325"/>
    </row>
    <row r="21" spans="1:10" ht="49.5" customHeight="1" x14ac:dyDescent="0.25">
      <c r="A21" s="308"/>
      <c r="B21" s="308"/>
      <c r="C21" s="308"/>
      <c r="D21" s="308"/>
      <c r="E21" s="290" t="s">
        <v>408</v>
      </c>
      <c r="F21" s="291"/>
      <c r="G21" s="317" t="s">
        <v>312</v>
      </c>
      <c r="H21" s="318"/>
      <c r="I21" s="318"/>
      <c r="J21" s="319"/>
    </row>
    <row r="22" spans="1:10" ht="58.8" customHeight="1" x14ac:dyDescent="0.25">
      <c r="A22" s="308"/>
      <c r="B22" s="308"/>
      <c r="C22" s="308"/>
      <c r="D22" s="308"/>
      <c r="E22" s="290" t="s">
        <v>409</v>
      </c>
      <c r="F22" s="291"/>
      <c r="G22" s="317" t="s">
        <v>311</v>
      </c>
      <c r="H22" s="318"/>
      <c r="I22" s="318"/>
      <c r="J22" s="319"/>
    </row>
    <row r="23" spans="1:10" ht="49.5" customHeight="1" x14ac:dyDescent="0.25">
      <c r="A23" s="308"/>
      <c r="B23" s="308"/>
      <c r="C23" s="308"/>
      <c r="D23" s="308"/>
      <c r="E23" s="290" t="s">
        <v>410</v>
      </c>
      <c r="F23" s="291"/>
      <c r="G23" s="331"/>
      <c r="H23" s="332"/>
      <c r="I23" s="332"/>
      <c r="J23" s="333"/>
    </row>
    <row r="24" spans="1:10" ht="49.5" customHeight="1" x14ac:dyDescent="0.25">
      <c r="A24" s="308"/>
      <c r="B24" s="308"/>
      <c r="C24" s="308"/>
      <c r="D24" s="308"/>
      <c r="E24" s="329" t="s">
        <v>411</v>
      </c>
      <c r="F24" s="330"/>
      <c r="G24" s="331"/>
      <c r="H24" s="332"/>
      <c r="I24" s="332"/>
      <c r="J24" s="333"/>
    </row>
    <row r="25" spans="1:10" ht="49.5" customHeight="1" x14ac:dyDescent="0.25">
      <c r="A25" s="308"/>
      <c r="B25" s="308"/>
      <c r="C25" s="308"/>
      <c r="D25" s="308"/>
      <c r="E25" s="329" t="s">
        <v>412</v>
      </c>
      <c r="F25" s="330"/>
      <c r="G25" s="334"/>
      <c r="H25" s="335"/>
      <c r="I25" s="335"/>
      <c r="J25" s="336"/>
    </row>
    <row r="26" spans="1:10" ht="49.5" customHeight="1" x14ac:dyDescent="0.25">
      <c r="A26" s="308"/>
      <c r="B26" s="308"/>
      <c r="C26" s="308"/>
      <c r="D26" s="308"/>
      <c r="E26" s="329" t="s">
        <v>413</v>
      </c>
      <c r="F26" s="330"/>
      <c r="G26" s="334"/>
      <c r="H26" s="335"/>
      <c r="I26" s="335"/>
      <c r="J26" s="336"/>
    </row>
    <row r="27" spans="1:10" ht="51.75" customHeight="1" x14ac:dyDescent="0.25">
      <c r="A27" s="341" t="s">
        <v>214</v>
      </c>
      <c r="B27" s="341" t="s">
        <v>246</v>
      </c>
      <c r="C27" s="313" t="s">
        <v>249</v>
      </c>
      <c r="D27" s="313"/>
      <c r="E27" s="312" t="s">
        <v>250</v>
      </c>
      <c r="F27" s="313"/>
      <c r="G27" s="309" t="s">
        <v>251</v>
      </c>
      <c r="H27" s="342"/>
      <c r="I27" s="342"/>
      <c r="J27" s="343"/>
    </row>
    <row r="28" spans="1:10" ht="73.2" customHeight="1" x14ac:dyDescent="0.25">
      <c r="A28" s="341"/>
      <c r="B28" s="341"/>
      <c r="C28" s="337" t="s">
        <v>310</v>
      </c>
      <c r="D28" s="338"/>
      <c r="E28" s="337" t="s">
        <v>414</v>
      </c>
      <c r="F28" s="338"/>
      <c r="G28" s="320" t="s">
        <v>309</v>
      </c>
      <c r="H28" s="321"/>
      <c r="I28" s="321"/>
      <c r="J28" s="322"/>
    </row>
    <row r="29" spans="1:10" ht="75.599999999999994" customHeight="1" x14ac:dyDescent="0.25">
      <c r="A29" s="341"/>
      <c r="B29" s="341"/>
      <c r="C29" s="337" t="s">
        <v>415</v>
      </c>
      <c r="D29" s="338"/>
      <c r="E29" s="337" t="s">
        <v>308</v>
      </c>
      <c r="F29" s="338"/>
      <c r="G29" s="317" t="s">
        <v>416</v>
      </c>
      <c r="H29" s="318"/>
      <c r="I29" s="318"/>
      <c r="J29" s="319"/>
    </row>
    <row r="30" spans="1:10" ht="54.75" customHeight="1" x14ac:dyDescent="0.25">
      <c r="A30" s="341"/>
      <c r="B30" s="341"/>
      <c r="C30" s="337" t="s">
        <v>417</v>
      </c>
      <c r="D30" s="338"/>
      <c r="E30" s="296" t="s">
        <v>418</v>
      </c>
      <c r="F30" s="319"/>
      <c r="G30" s="320" t="s">
        <v>307</v>
      </c>
      <c r="H30" s="321"/>
      <c r="I30" s="321"/>
      <c r="J30" s="322"/>
    </row>
    <row r="31" spans="1:10" ht="81" customHeight="1" x14ac:dyDescent="0.25">
      <c r="A31" s="341"/>
      <c r="B31" s="341"/>
      <c r="C31" s="339" t="s">
        <v>419</v>
      </c>
      <c r="D31" s="340"/>
      <c r="E31" s="320" t="s">
        <v>304</v>
      </c>
      <c r="F31" s="322"/>
      <c r="G31" s="317" t="s">
        <v>306</v>
      </c>
      <c r="H31" s="318"/>
      <c r="I31" s="318"/>
      <c r="J31" s="319"/>
    </row>
    <row r="32" spans="1:10" ht="51" customHeight="1" x14ac:dyDescent="0.25">
      <c r="A32" s="341"/>
      <c r="B32" s="341"/>
      <c r="C32" s="347" t="s">
        <v>305</v>
      </c>
      <c r="D32" s="348"/>
      <c r="E32" s="337" t="s">
        <v>420</v>
      </c>
      <c r="F32" s="338"/>
      <c r="G32" s="320" t="s">
        <v>421</v>
      </c>
      <c r="H32" s="321"/>
      <c r="I32" s="321"/>
      <c r="J32" s="322"/>
    </row>
    <row r="33" spans="1:10" ht="52.5" customHeight="1" x14ac:dyDescent="0.25">
      <c r="A33" s="341"/>
      <c r="B33" s="341"/>
      <c r="C33" s="349" t="s">
        <v>303</v>
      </c>
      <c r="D33" s="350"/>
      <c r="E33" s="320" t="s">
        <v>422</v>
      </c>
      <c r="F33" s="351"/>
      <c r="G33" s="320" t="s">
        <v>301</v>
      </c>
      <c r="H33" s="321"/>
      <c r="I33" s="321"/>
      <c r="J33" s="322"/>
    </row>
    <row r="34" spans="1:10" ht="68.400000000000006" customHeight="1" x14ac:dyDescent="0.25">
      <c r="A34" s="341"/>
      <c r="B34" s="341"/>
      <c r="C34" s="344" t="s">
        <v>302</v>
      </c>
      <c r="D34" s="345"/>
      <c r="E34" s="294" t="s">
        <v>423</v>
      </c>
      <c r="F34" s="295"/>
      <c r="G34" s="320"/>
      <c r="H34" s="321"/>
      <c r="I34" s="321"/>
      <c r="J34" s="322"/>
    </row>
    <row r="35" spans="1:10" ht="51" customHeight="1" x14ac:dyDescent="0.25">
      <c r="A35" s="341"/>
      <c r="B35" s="341"/>
      <c r="C35" s="344" t="s">
        <v>424</v>
      </c>
      <c r="D35" s="345"/>
      <c r="E35" s="317" t="s">
        <v>425</v>
      </c>
      <c r="F35" s="346"/>
      <c r="G35" s="340"/>
      <c r="H35" s="340"/>
      <c r="I35" s="340"/>
      <c r="J35" s="340"/>
    </row>
    <row r="36" spans="1:10" ht="51" customHeight="1" x14ac:dyDescent="0.25">
      <c r="A36" s="341"/>
      <c r="B36" s="341"/>
      <c r="C36" s="356" t="s">
        <v>426</v>
      </c>
      <c r="D36" s="357"/>
      <c r="E36" s="337" t="s">
        <v>427</v>
      </c>
      <c r="F36" s="338"/>
      <c r="G36" s="340"/>
      <c r="H36" s="340"/>
      <c r="I36" s="340"/>
      <c r="J36" s="340"/>
    </row>
    <row r="37" spans="1:10" ht="84.6" customHeight="1" x14ac:dyDescent="0.25">
      <c r="A37" s="341"/>
      <c r="B37" s="341"/>
      <c r="C37" s="344" t="s">
        <v>428</v>
      </c>
      <c r="D37" s="345"/>
      <c r="E37" s="337" t="s">
        <v>429</v>
      </c>
      <c r="F37" s="338"/>
      <c r="G37" s="352"/>
      <c r="H37" s="354"/>
      <c r="I37" s="354"/>
      <c r="J37" s="353"/>
    </row>
    <row r="38" spans="1:10" ht="45.75" customHeight="1" x14ac:dyDescent="0.25">
      <c r="A38" s="341"/>
      <c r="B38" s="341"/>
      <c r="C38" s="344" t="s">
        <v>300</v>
      </c>
      <c r="D38" s="345"/>
      <c r="E38" s="352"/>
      <c r="F38" s="353"/>
      <c r="G38" s="352"/>
      <c r="H38" s="354"/>
      <c r="I38" s="354"/>
      <c r="J38" s="353"/>
    </row>
    <row r="39" spans="1:10" ht="41.25" customHeight="1" x14ac:dyDescent="0.25">
      <c r="A39" s="341"/>
      <c r="B39" s="341"/>
      <c r="C39" s="340"/>
      <c r="D39" s="340"/>
      <c r="E39" s="352"/>
      <c r="F39" s="353"/>
      <c r="G39" s="355"/>
      <c r="H39" s="355"/>
      <c r="I39" s="355"/>
      <c r="J39" s="355"/>
    </row>
    <row r="40" spans="1:10" ht="66" customHeight="1" x14ac:dyDescent="0.3">
      <c r="A40" s="341"/>
      <c r="B40" s="341" t="s">
        <v>245</v>
      </c>
      <c r="C40" s="313" t="s">
        <v>252</v>
      </c>
      <c r="D40" s="313"/>
      <c r="E40" s="358" t="s">
        <v>253</v>
      </c>
      <c r="F40" s="359"/>
      <c r="G40" s="360" t="s">
        <v>254</v>
      </c>
      <c r="H40" s="361"/>
      <c r="I40" s="361"/>
      <c r="J40" s="362"/>
    </row>
    <row r="41" spans="1:10" ht="66" customHeight="1" x14ac:dyDescent="0.25">
      <c r="A41" s="341"/>
      <c r="B41" s="341"/>
      <c r="C41" s="294" t="s">
        <v>430</v>
      </c>
      <c r="D41" s="295"/>
      <c r="E41" s="320" t="s">
        <v>431</v>
      </c>
      <c r="F41" s="322"/>
      <c r="G41" s="363" t="s">
        <v>299</v>
      </c>
      <c r="H41" s="318"/>
      <c r="I41" s="318"/>
      <c r="J41" s="319"/>
    </row>
    <row r="42" spans="1:10" ht="139.80000000000001" customHeight="1" x14ac:dyDescent="0.25">
      <c r="A42" s="341"/>
      <c r="B42" s="341"/>
      <c r="C42" s="294" t="s">
        <v>298</v>
      </c>
      <c r="D42" s="295"/>
      <c r="E42" s="320" t="s">
        <v>432</v>
      </c>
      <c r="F42" s="322"/>
      <c r="G42" s="364" t="s">
        <v>433</v>
      </c>
      <c r="H42" s="364"/>
      <c r="I42" s="364"/>
      <c r="J42" s="364"/>
    </row>
    <row r="43" spans="1:10" ht="75.599999999999994" customHeight="1" x14ac:dyDescent="0.25">
      <c r="A43" s="341"/>
      <c r="B43" s="341"/>
      <c r="C43" s="294" t="s">
        <v>434</v>
      </c>
      <c r="D43" s="295"/>
      <c r="E43" s="320" t="s">
        <v>435</v>
      </c>
      <c r="F43" s="322"/>
      <c r="G43" s="364" t="s">
        <v>297</v>
      </c>
      <c r="H43" s="364"/>
      <c r="I43" s="364"/>
      <c r="J43" s="364"/>
    </row>
    <row r="44" spans="1:10" ht="48" customHeight="1" x14ac:dyDescent="0.25">
      <c r="A44" s="341"/>
      <c r="B44" s="341"/>
      <c r="C44" s="326" t="s">
        <v>436</v>
      </c>
      <c r="D44" s="328"/>
      <c r="E44" s="339"/>
      <c r="F44" s="339"/>
      <c r="G44" s="340"/>
      <c r="H44" s="340"/>
      <c r="I44" s="340"/>
      <c r="J44" s="340"/>
    </row>
    <row r="45" spans="1:10" ht="45.75" customHeight="1" x14ac:dyDescent="0.25">
      <c r="A45" s="341"/>
      <c r="B45" s="341"/>
      <c r="C45" s="296" t="s">
        <v>437</v>
      </c>
      <c r="D45" s="298"/>
      <c r="E45" s="340"/>
      <c r="F45" s="340"/>
      <c r="G45" s="340"/>
      <c r="H45" s="340"/>
      <c r="I45" s="340"/>
      <c r="J45" s="340"/>
    </row>
    <row r="46" spans="1:10" ht="45.75" customHeight="1" x14ac:dyDescent="0.25">
      <c r="A46" s="341"/>
      <c r="B46" s="341"/>
      <c r="C46" s="296" t="s">
        <v>438</v>
      </c>
      <c r="D46" s="298"/>
      <c r="E46" s="340"/>
      <c r="F46" s="340"/>
      <c r="G46" s="340"/>
      <c r="H46" s="340"/>
      <c r="I46" s="340"/>
      <c r="J46" s="340"/>
    </row>
    <row r="47" spans="1:10" ht="45" customHeight="1" x14ac:dyDescent="0.25">
      <c r="A47" s="341"/>
      <c r="B47" s="341"/>
      <c r="C47" s="296" t="s">
        <v>439</v>
      </c>
      <c r="D47" s="298"/>
      <c r="E47" s="352"/>
      <c r="F47" s="353"/>
      <c r="G47" s="352"/>
      <c r="H47" s="354"/>
      <c r="I47" s="354"/>
      <c r="J47" s="353"/>
    </row>
    <row r="48" spans="1:10" ht="50.25" customHeight="1" x14ac:dyDescent="0.25">
      <c r="A48" s="341"/>
      <c r="B48" s="341"/>
      <c r="C48" s="296" t="s">
        <v>440</v>
      </c>
      <c r="D48" s="298"/>
      <c r="E48" s="352"/>
      <c r="F48" s="353"/>
      <c r="G48" s="352"/>
      <c r="H48" s="354"/>
      <c r="I48" s="354"/>
      <c r="J48" s="353"/>
    </row>
    <row r="49" spans="1:10" ht="52.5" customHeight="1" x14ac:dyDescent="0.25">
      <c r="A49" s="341"/>
      <c r="B49" s="341"/>
      <c r="C49" s="296" t="s">
        <v>441</v>
      </c>
      <c r="D49" s="298"/>
      <c r="E49" s="365"/>
      <c r="F49" s="366"/>
      <c r="G49" s="365"/>
      <c r="H49" s="367"/>
      <c r="I49" s="367"/>
      <c r="J49" s="366"/>
    </row>
    <row r="50" spans="1:10" ht="48" customHeight="1" x14ac:dyDescent="0.25">
      <c r="A50" s="341"/>
      <c r="B50" s="341"/>
      <c r="C50" s="296" t="s">
        <v>442</v>
      </c>
      <c r="D50" s="298"/>
      <c r="E50" s="352"/>
      <c r="F50" s="353"/>
      <c r="G50" s="352"/>
      <c r="H50" s="354"/>
      <c r="I50" s="354"/>
      <c r="J50" s="353"/>
    </row>
    <row r="51" spans="1:10" ht="46.5" customHeight="1" x14ac:dyDescent="0.25">
      <c r="A51" s="341"/>
      <c r="B51" s="341"/>
      <c r="C51" s="317" t="s">
        <v>443</v>
      </c>
      <c r="D51" s="319"/>
      <c r="E51" s="365"/>
      <c r="F51" s="366"/>
      <c r="G51" s="365"/>
      <c r="H51" s="367"/>
      <c r="I51" s="367"/>
      <c r="J51" s="366"/>
    </row>
    <row r="52" spans="1:10" ht="48" customHeight="1" x14ac:dyDescent="0.25">
      <c r="A52" s="341"/>
      <c r="B52" s="341"/>
      <c r="C52" s="368" t="s">
        <v>444</v>
      </c>
      <c r="D52" s="369"/>
      <c r="E52" s="352"/>
      <c r="F52" s="353"/>
      <c r="G52" s="352"/>
      <c r="H52" s="354"/>
      <c r="I52" s="354"/>
      <c r="J52" s="353"/>
    </row>
    <row r="53" spans="1:10" ht="53.25" customHeight="1" x14ac:dyDescent="0.25">
      <c r="A53" s="341"/>
      <c r="B53" s="341"/>
      <c r="C53" s="368" t="s">
        <v>445</v>
      </c>
      <c r="D53" s="369"/>
      <c r="E53" s="352"/>
      <c r="F53" s="353"/>
      <c r="G53" s="352"/>
      <c r="H53" s="354"/>
      <c r="I53" s="354"/>
      <c r="J53" s="353"/>
    </row>
    <row r="54" spans="1:10" ht="43.5" customHeight="1" x14ac:dyDescent="0.25">
      <c r="A54" s="341"/>
      <c r="B54" s="341"/>
      <c r="C54" s="370"/>
      <c r="D54" s="371"/>
      <c r="E54" s="340"/>
      <c r="F54" s="340"/>
      <c r="G54" s="340"/>
      <c r="H54" s="340"/>
      <c r="I54" s="340"/>
      <c r="J54" s="340"/>
    </row>
    <row r="55" spans="1:10" ht="48.75" customHeight="1" x14ac:dyDescent="0.25">
      <c r="A55" s="341"/>
      <c r="B55" s="341"/>
      <c r="C55" s="370"/>
      <c r="D55" s="371"/>
      <c r="E55" s="340"/>
      <c r="F55" s="340"/>
      <c r="G55" s="340"/>
      <c r="H55" s="340"/>
      <c r="I55" s="340"/>
      <c r="J55" s="340"/>
    </row>
    <row r="56" spans="1:10" x14ac:dyDescent="0.25">
      <c r="C56" s="160"/>
      <c r="D56" s="160"/>
      <c r="E56" s="373"/>
      <c r="F56" s="373"/>
      <c r="G56" s="373"/>
      <c r="H56" s="373"/>
      <c r="I56" s="373"/>
      <c r="J56" s="373"/>
    </row>
    <row r="57" spans="1:10" x14ac:dyDescent="0.25">
      <c r="C57" s="160"/>
      <c r="D57" s="160"/>
      <c r="E57" s="373"/>
      <c r="F57" s="373"/>
      <c r="G57" s="373"/>
      <c r="H57" s="373"/>
      <c r="I57" s="373"/>
      <c r="J57" s="373"/>
    </row>
    <row r="58" spans="1:10" x14ac:dyDescent="0.25">
      <c r="E58" s="372"/>
      <c r="F58" s="372"/>
      <c r="G58" s="372"/>
      <c r="H58" s="372"/>
      <c r="I58" s="372"/>
      <c r="J58" s="372"/>
    </row>
    <row r="59" spans="1:10" x14ac:dyDescent="0.25">
      <c r="E59" s="372"/>
      <c r="F59" s="372"/>
      <c r="G59" s="372"/>
      <c r="H59" s="372"/>
      <c r="I59" s="372"/>
      <c r="J59" s="372"/>
    </row>
    <row r="60" spans="1:10" x14ac:dyDescent="0.25">
      <c r="E60" s="372"/>
      <c r="F60" s="372"/>
      <c r="G60" s="372"/>
      <c r="H60" s="372"/>
      <c r="I60" s="372"/>
      <c r="J60" s="372"/>
    </row>
    <row r="61" spans="1:10" x14ac:dyDescent="0.25">
      <c r="E61" s="372"/>
      <c r="F61" s="372"/>
      <c r="G61" s="372"/>
      <c r="H61" s="372"/>
      <c r="I61" s="372"/>
      <c r="J61" s="372"/>
    </row>
    <row r="62" spans="1:10" x14ac:dyDescent="0.25">
      <c r="E62" s="372"/>
      <c r="F62" s="372"/>
      <c r="G62" s="372"/>
      <c r="H62" s="372"/>
      <c r="I62" s="372"/>
      <c r="J62" s="372"/>
    </row>
    <row r="63" spans="1:10" x14ac:dyDescent="0.25">
      <c r="E63" s="372"/>
      <c r="F63" s="372"/>
      <c r="G63" s="372"/>
      <c r="H63" s="372"/>
      <c r="I63" s="372"/>
      <c r="J63" s="372"/>
    </row>
    <row r="64" spans="1:10" x14ac:dyDescent="0.25">
      <c r="E64" s="372"/>
      <c r="F64" s="372"/>
      <c r="G64" s="372"/>
      <c r="H64" s="372"/>
      <c r="I64" s="372"/>
      <c r="J64" s="372"/>
    </row>
    <row r="65" spans="5:10" x14ac:dyDescent="0.25">
      <c r="E65" s="372"/>
      <c r="F65" s="372"/>
      <c r="G65" s="372"/>
      <c r="H65" s="372"/>
      <c r="I65" s="372"/>
      <c r="J65" s="372"/>
    </row>
    <row r="66" spans="5:10" x14ac:dyDescent="0.25">
      <c r="E66" s="372"/>
      <c r="F66" s="372"/>
      <c r="G66" s="372"/>
      <c r="H66" s="372"/>
      <c r="I66" s="372"/>
      <c r="J66" s="372"/>
    </row>
    <row r="67" spans="5:10" x14ac:dyDescent="0.25">
      <c r="E67" s="372"/>
      <c r="F67" s="372"/>
      <c r="G67" s="372"/>
      <c r="H67" s="372"/>
      <c r="I67" s="372"/>
      <c r="J67" s="372"/>
    </row>
    <row r="68" spans="5:10" x14ac:dyDescent="0.25">
      <c r="E68" s="372"/>
      <c r="F68" s="372"/>
      <c r="G68" s="372"/>
      <c r="H68" s="372"/>
      <c r="I68" s="372"/>
      <c r="J68" s="372"/>
    </row>
    <row r="69" spans="5:10" x14ac:dyDescent="0.25">
      <c r="E69" s="372"/>
      <c r="F69" s="372"/>
      <c r="G69" s="372"/>
      <c r="H69" s="372"/>
      <c r="I69" s="372"/>
      <c r="J69" s="372"/>
    </row>
    <row r="70" spans="5:10" x14ac:dyDescent="0.25">
      <c r="E70" s="372"/>
      <c r="F70" s="372"/>
      <c r="G70" s="372"/>
      <c r="H70" s="372"/>
      <c r="I70" s="372"/>
      <c r="J70" s="372"/>
    </row>
    <row r="71" spans="5:10" x14ac:dyDescent="0.25">
      <c r="E71" s="372"/>
      <c r="F71" s="372"/>
      <c r="G71" s="372"/>
      <c r="H71" s="372"/>
      <c r="I71" s="372"/>
      <c r="J71" s="372"/>
    </row>
    <row r="72" spans="5:10" x14ac:dyDescent="0.25">
      <c r="E72" s="372"/>
      <c r="F72" s="372"/>
      <c r="G72" s="372"/>
      <c r="H72" s="372"/>
      <c r="I72" s="372"/>
      <c r="J72" s="372"/>
    </row>
    <row r="73" spans="5:10" x14ac:dyDescent="0.25">
      <c r="E73" s="372"/>
      <c r="F73" s="372"/>
      <c r="G73" s="372"/>
      <c r="H73" s="372"/>
      <c r="I73" s="372"/>
      <c r="J73" s="372"/>
    </row>
    <row r="74" spans="5:10" x14ac:dyDescent="0.25">
      <c r="E74" s="372"/>
      <c r="F74" s="372"/>
      <c r="G74" s="372"/>
      <c r="H74" s="372"/>
      <c r="I74" s="372"/>
      <c r="J74" s="372"/>
    </row>
    <row r="75" spans="5:10" x14ac:dyDescent="0.25">
      <c r="E75" s="372"/>
      <c r="F75" s="372"/>
      <c r="G75" s="372"/>
      <c r="H75" s="372"/>
      <c r="I75" s="372"/>
      <c r="J75" s="372"/>
    </row>
    <row r="76" spans="5:10" x14ac:dyDescent="0.25">
      <c r="E76" s="372"/>
      <c r="F76" s="372"/>
      <c r="G76" s="372"/>
      <c r="H76" s="372"/>
      <c r="I76" s="372"/>
      <c r="J76" s="372"/>
    </row>
    <row r="77" spans="5:10" x14ac:dyDescent="0.25">
      <c r="E77" s="372"/>
      <c r="F77" s="372"/>
      <c r="G77" s="372"/>
      <c r="H77" s="372"/>
      <c r="I77" s="372"/>
      <c r="J77" s="372"/>
    </row>
    <row r="78" spans="5:10" x14ac:dyDescent="0.25">
      <c r="E78" s="372"/>
      <c r="F78" s="372"/>
      <c r="G78" s="372"/>
      <c r="H78" s="372"/>
      <c r="I78" s="372"/>
      <c r="J78" s="372"/>
    </row>
    <row r="79" spans="5:10" x14ac:dyDescent="0.25">
      <c r="E79" s="372"/>
      <c r="F79" s="372"/>
      <c r="G79" s="372"/>
      <c r="H79" s="372"/>
      <c r="I79" s="372"/>
      <c r="J79" s="372"/>
    </row>
    <row r="80" spans="5:10" x14ac:dyDescent="0.25">
      <c r="E80" s="372"/>
      <c r="F80" s="372"/>
      <c r="G80" s="372"/>
      <c r="H80" s="372"/>
      <c r="I80" s="372"/>
      <c r="J80" s="372"/>
    </row>
    <row r="81" spans="5:10" x14ac:dyDescent="0.25">
      <c r="E81" s="372"/>
      <c r="F81" s="372"/>
      <c r="G81" s="372"/>
      <c r="H81" s="372"/>
      <c r="I81" s="372"/>
      <c r="J81" s="372"/>
    </row>
    <row r="82" spans="5:10" x14ac:dyDescent="0.25">
      <c r="E82" s="372"/>
      <c r="F82" s="372"/>
      <c r="G82" s="372"/>
      <c r="H82" s="372"/>
      <c r="I82" s="372"/>
      <c r="J82" s="372"/>
    </row>
    <row r="83" spans="5:10" x14ac:dyDescent="0.25">
      <c r="E83" s="372"/>
      <c r="F83" s="372"/>
      <c r="G83" s="372"/>
      <c r="H83" s="372"/>
      <c r="I83" s="372"/>
      <c r="J83" s="372"/>
    </row>
    <row r="84" spans="5:10" x14ac:dyDescent="0.25">
      <c r="E84" s="372"/>
      <c r="F84" s="372"/>
      <c r="G84" s="372"/>
      <c r="H84" s="372"/>
      <c r="I84" s="372"/>
      <c r="J84" s="372"/>
    </row>
    <row r="85" spans="5:10" x14ac:dyDescent="0.25">
      <c r="E85" s="372"/>
      <c r="F85" s="372"/>
      <c r="G85" s="372"/>
      <c r="H85" s="372"/>
      <c r="I85" s="372"/>
      <c r="J85" s="372"/>
    </row>
    <row r="86" spans="5:10" x14ac:dyDescent="0.25">
      <c r="E86" s="372"/>
      <c r="F86" s="372"/>
      <c r="G86" s="372"/>
      <c r="H86" s="372"/>
      <c r="I86" s="372"/>
      <c r="J86" s="372"/>
    </row>
    <row r="87" spans="5:10" x14ac:dyDescent="0.25">
      <c r="E87" s="372"/>
      <c r="F87" s="372"/>
      <c r="G87" s="372"/>
      <c r="H87" s="372"/>
      <c r="I87" s="372"/>
      <c r="J87" s="372"/>
    </row>
    <row r="88" spans="5:10" x14ac:dyDescent="0.25">
      <c r="E88" s="372"/>
      <c r="F88" s="372"/>
      <c r="G88" s="372"/>
      <c r="H88" s="372"/>
      <c r="I88" s="372"/>
      <c r="J88" s="372"/>
    </row>
    <row r="89" spans="5:10" x14ac:dyDescent="0.25">
      <c r="E89" s="372"/>
      <c r="F89" s="372"/>
      <c r="G89" s="372"/>
      <c r="H89" s="372"/>
      <c r="I89" s="372"/>
      <c r="J89" s="372"/>
    </row>
    <row r="90" spans="5:10" x14ac:dyDescent="0.25">
      <c r="E90" s="372"/>
      <c r="F90" s="372"/>
      <c r="G90" s="372"/>
      <c r="H90" s="372"/>
      <c r="I90" s="372"/>
      <c r="J90" s="372"/>
    </row>
    <row r="91" spans="5:10" x14ac:dyDescent="0.25">
      <c r="E91" s="372"/>
      <c r="F91" s="372"/>
      <c r="G91" s="372"/>
      <c r="H91" s="372"/>
      <c r="I91" s="372"/>
      <c r="J91" s="372"/>
    </row>
    <row r="92" spans="5:10" x14ac:dyDescent="0.25">
      <c r="E92" s="372"/>
      <c r="F92" s="372"/>
      <c r="G92" s="372"/>
      <c r="H92" s="372"/>
      <c r="I92" s="372"/>
      <c r="J92" s="372"/>
    </row>
    <row r="93" spans="5:10" x14ac:dyDescent="0.25">
      <c r="E93" s="372"/>
      <c r="F93" s="372"/>
      <c r="G93" s="372"/>
      <c r="H93" s="372"/>
      <c r="I93" s="372"/>
      <c r="J93" s="372"/>
    </row>
    <row r="94" spans="5:10" x14ac:dyDescent="0.25">
      <c r="E94" s="372"/>
      <c r="F94" s="372"/>
      <c r="G94" s="372"/>
      <c r="H94" s="372"/>
      <c r="I94" s="372"/>
      <c r="J94" s="372"/>
    </row>
    <row r="95" spans="5:10" x14ac:dyDescent="0.25">
      <c r="E95" s="372"/>
      <c r="F95" s="372"/>
      <c r="G95" s="372"/>
      <c r="H95" s="372"/>
      <c r="I95" s="372"/>
      <c r="J95" s="372"/>
    </row>
    <row r="96" spans="5:10" x14ac:dyDescent="0.25">
      <c r="E96" s="372"/>
      <c r="F96" s="372"/>
      <c r="G96" s="372"/>
      <c r="H96" s="372"/>
      <c r="I96" s="372"/>
      <c r="J96" s="372"/>
    </row>
    <row r="97" spans="5:10" x14ac:dyDescent="0.25">
      <c r="E97" s="372"/>
      <c r="F97" s="372"/>
      <c r="G97" s="372"/>
      <c r="H97" s="372"/>
      <c r="I97" s="372"/>
      <c r="J97" s="372"/>
    </row>
    <row r="98" spans="5:10" x14ac:dyDescent="0.25">
      <c r="E98" s="372"/>
      <c r="F98" s="372"/>
      <c r="G98" s="372"/>
      <c r="H98" s="372"/>
      <c r="I98" s="372"/>
      <c r="J98" s="372"/>
    </row>
    <row r="99" spans="5:10" x14ac:dyDescent="0.25">
      <c r="E99" s="372"/>
      <c r="F99" s="372"/>
      <c r="G99" s="372"/>
      <c r="H99" s="372"/>
      <c r="I99" s="372"/>
      <c r="J99" s="372"/>
    </row>
    <row r="100" spans="5:10" x14ac:dyDescent="0.25">
      <c r="E100" s="372"/>
      <c r="F100" s="372"/>
      <c r="G100" s="372"/>
      <c r="H100" s="372"/>
      <c r="I100" s="372"/>
      <c r="J100" s="372"/>
    </row>
    <row r="101" spans="5:10" x14ac:dyDescent="0.25">
      <c r="E101" s="372"/>
      <c r="F101" s="372"/>
      <c r="G101" s="372"/>
      <c r="H101" s="372"/>
      <c r="I101" s="372"/>
      <c r="J101" s="372"/>
    </row>
    <row r="102" spans="5:10" x14ac:dyDescent="0.25">
      <c r="E102" s="372"/>
      <c r="F102" s="372"/>
      <c r="G102" s="372"/>
      <c r="H102" s="372"/>
      <c r="I102" s="372"/>
      <c r="J102" s="372"/>
    </row>
    <row r="103" spans="5:10" x14ac:dyDescent="0.25">
      <c r="E103" s="372"/>
      <c r="F103" s="372"/>
      <c r="G103" s="372"/>
      <c r="H103" s="372"/>
      <c r="I103" s="372"/>
      <c r="J103" s="372"/>
    </row>
    <row r="104" spans="5:10" x14ac:dyDescent="0.25">
      <c r="E104" s="372"/>
      <c r="F104" s="372"/>
      <c r="G104" s="372"/>
      <c r="H104" s="372"/>
      <c r="I104" s="372"/>
      <c r="J104" s="372"/>
    </row>
    <row r="105" spans="5:10" x14ac:dyDescent="0.25">
      <c r="E105" s="372"/>
      <c r="F105" s="372"/>
      <c r="G105" s="372"/>
      <c r="H105" s="372"/>
      <c r="I105" s="372"/>
      <c r="J105" s="372"/>
    </row>
    <row r="106" spans="5:10" x14ac:dyDescent="0.25">
      <c r="E106" s="372"/>
      <c r="F106" s="372"/>
      <c r="G106" s="372"/>
      <c r="H106" s="372"/>
      <c r="I106" s="372"/>
      <c r="J106" s="372"/>
    </row>
    <row r="107" spans="5:10" x14ac:dyDescent="0.25">
      <c r="E107" s="372"/>
      <c r="F107" s="372"/>
      <c r="G107" s="372"/>
      <c r="H107" s="372"/>
      <c r="I107" s="372"/>
      <c r="J107" s="372"/>
    </row>
    <row r="108" spans="5:10" x14ac:dyDescent="0.25">
      <c r="E108" s="372"/>
      <c r="F108" s="372"/>
      <c r="G108" s="372"/>
      <c r="H108" s="372"/>
      <c r="I108" s="372"/>
      <c r="J108" s="372"/>
    </row>
    <row r="109" spans="5:10" x14ac:dyDescent="0.25">
      <c r="E109" s="372"/>
      <c r="F109" s="372"/>
      <c r="G109" s="372"/>
      <c r="H109" s="372"/>
      <c r="I109" s="372"/>
      <c r="J109" s="372"/>
    </row>
    <row r="110" spans="5:10" x14ac:dyDescent="0.25">
      <c r="E110" s="372"/>
      <c r="F110" s="372"/>
      <c r="G110" s="372"/>
      <c r="H110" s="372"/>
      <c r="I110" s="372"/>
      <c r="J110" s="372"/>
    </row>
    <row r="111" spans="5:10" x14ac:dyDescent="0.25">
      <c r="E111" s="372"/>
      <c r="F111" s="372"/>
      <c r="G111" s="372"/>
      <c r="H111" s="372"/>
      <c r="I111" s="372"/>
      <c r="J111" s="372"/>
    </row>
    <row r="112" spans="5:10" x14ac:dyDescent="0.25">
      <c r="E112" s="372"/>
      <c r="F112" s="372"/>
      <c r="G112" s="372"/>
      <c r="H112" s="372"/>
      <c r="I112" s="372"/>
      <c r="J112" s="372"/>
    </row>
    <row r="113" spans="5:10" x14ac:dyDescent="0.25">
      <c r="E113" s="372"/>
      <c r="F113" s="372"/>
      <c r="G113" s="372"/>
      <c r="H113" s="372"/>
      <c r="I113" s="372"/>
      <c r="J113" s="372"/>
    </row>
    <row r="114" spans="5:10" x14ac:dyDescent="0.25">
      <c r="E114" s="372"/>
      <c r="F114" s="372"/>
      <c r="G114" s="372"/>
      <c r="H114" s="372"/>
      <c r="I114" s="372"/>
      <c r="J114" s="372"/>
    </row>
    <row r="115" spans="5:10" x14ac:dyDescent="0.25">
      <c r="E115" s="372"/>
      <c r="F115" s="372"/>
      <c r="G115" s="372"/>
      <c r="H115" s="372"/>
      <c r="I115" s="372"/>
      <c r="J115" s="372"/>
    </row>
    <row r="116" spans="5:10" x14ac:dyDescent="0.25">
      <c r="E116" s="372"/>
      <c r="F116" s="372"/>
      <c r="G116" s="372"/>
      <c r="H116" s="372"/>
      <c r="I116" s="372"/>
      <c r="J116" s="372"/>
    </row>
    <row r="117" spans="5:10" x14ac:dyDescent="0.25">
      <c r="E117" s="372"/>
      <c r="F117" s="372"/>
      <c r="G117" s="372"/>
      <c r="H117" s="372"/>
      <c r="I117" s="372"/>
      <c r="J117" s="372"/>
    </row>
    <row r="118" spans="5:10" x14ac:dyDescent="0.25">
      <c r="E118" s="372"/>
      <c r="F118" s="372"/>
      <c r="G118" s="372"/>
      <c r="H118" s="372"/>
      <c r="I118" s="372"/>
      <c r="J118" s="372"/>
    </row>
    <row r="119" spans="5:10" x14ac:dyDescent="0.25">
      <c r="E119" s="372"/>
      <c r="F119" s="372"/>
      <c r="G119" s="372"/>
      <c r="H119" s="372"/>
      <c r="I119" s="372"/>
      <c r="J119" s="372"/>
    </row>
    <row r="120" spans="5:10" x14ac:dyDescent="0.25">
      <c r="E120" s="372"/>
      <c r="F120" s="372"/>
      <c r="G120" s="372"/>
      <c r="H120" s="372"/>
      <c r="I120" s="372"/>
      <c r="J120" s="372"/>
    </row>
    <row r="121" spans="5:10" x14ac:dyDescent="0.25">
      <c r="E121" s="372"/>
      <c r="F121" s="372"/>
      <c r="G121" s="372"/>
      <c r="H121" s="372"/>
      <c r="I121" s="372"/>
      <c r="J121" s="372"/>
    </row>
    <row r="122" spans="5:10" x14ac:dyDescent="0.25">
      <c r="E122" s="372"/>
      <c r="F122" s="372"/>
      <c r="G122" s="372"/>
      <c r="H122" s="372"/>
      <c r="I122" s="372"/>
      <c r="J122" s="372"/>
    </row>
    <row r="123" spans="5:10" x14ac:dyDescent="0.25">
      <c r="E123" s="372"/>
      <c r="F123" s="372"/>
      <c r="G123" s="372"/>
      <c r="H123" s="372"/>
      <c r="I123" s="372"/>
      <c r="J123" s="372"/>
    </row>
    <row r="124" spans="5:10" x14ac:dyDescent="0.25">
      <c r="E124" s="372"/>
      <c r="F124" s="372"/>
      <c r="G124" s="372"/>
      <c r="H124" s="372"/>
      <c r="I124" s="372"/>
      <c r="J124" s="372"/>
    </row>
    <row r="125" spans="5:10" x14ac:dyDescent="0.25">
      <c r="E125" s="372"/>
      <c r="F125" s="372"/>
      <c r="G125" s="372"/>
      <c r="H125" s="372"/>
      <c r="I125" s="372"/>
      <c r="J125" s="372"/>
    </row>
    <row r="126" spans="5:10" x14ac:dyDescent="0.25">
      <c r="E126" s="372"/>
      <c r="F126" s="372"/>
      <c r="G126" s="372"/>
      <c r="H126" s="372"/>
      <c r="I126" s="372"/>
      <c r="J126" s="372"/>
    </row>
    <row r="127" spans="5:10" x14ac:dyDescent="0.25">
      <c r="E127" s="372"/>
      <c r="F127" s="372"/>
      <c r="G127" s="372"/>
      <c r="H127" s="372"/>
      <c r="I127" s="372"/>
      <c r="J127" s="372"/>
    </row>
    <row r="128" spans="5:10" x14ac:dyDescent="0.25">
      <c r="E128" s="372"/>
      <c r="F128" s="372"/>
      <c r="G128" s="372"/>
      <c r="H128" s="372"/>
      <c r="I128" s="372"/>
      <c r="J128" s="372"/>
    </row>
    <row r="129" spans="5:10" x14ac:dyDescent="0.25">
      <c r="E129" s="372"/>
      <c r="F129" s="372"/>
      <c r="G129" s="372"/>
      <c r="H129" s="372"/>
      <c r="I129" s="372"/>
      <c r="J129" s="372"/>
    </row>
    <row r="130" spans="5:10" x14ac:dyDescent="0.25">
      <c r="E130" s="372"/>
      <c r="F130" s="372"/>
      <c r="G130" s="372"/>
      <c r="H130" s="372"/>
      <c r="I130" s="372"/>
      <c r="J130" s="372"/>
    </row>
    <row r="131" spans="5:10" x14ac:dyDescent="0.25">
      <c r="E131" s="372"/>
      <c r="F131" s="372"/>
      <c r="G131" s="372"/>
      <c r="H131" s="372"/>
      <c r="I131" s="372"/>
      <c r="J131" s="372"/>
    </row>
    <row r="132" spans="5:10" x14ac:dyDescent="0.25">
      <c r="E132" s="372"/>
      <c r="F132" s="372"/>
      <c r="G132" s="372"/>
      <c r="H132" s="372"/>
      <c r="I132" s="372"/>
      <c r="J132" s="372"/>
    </row>
    <row r="133" spans="5:10" x14ac:dyDescent="0.25">
      <c r="E133" s="372"/>
      <c r="F133" s="372"/>
      <c r="G133" s="372"/>
      <c r="H133" s="372"/>
      <c r="I133" s="372"/>
      <c r="J133" s="372"/>
    </row>
  </sheetData>
  <sheetProtection selectLockedCells="1"/>
  <mergeCells count="294">
    <mergeCell ref="E133:F133"/>
    <mergeCell ref="G133:J133"/>
    <mergeCell ref="E130:F130"/>
    <mergeCell ref="G130:J130"/>
    <mergeCell ref="E131:F131"/>
    <mergeCell ref="G131:J131"/>
    <mergeCell ref="E132:F132"/>
    <mergeCell ref="G132:J132"/>
    <mergeCell ref="E127:F127"/>
    <mergeCell ref="G127:J127"/>
    <mergeCell ref="E128:F128"/>
    <mergeCell ref="G128:J128"/>
    <mergeCell ref="E129:F129"/>
    <mergeCell ref="G129:J129"/>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C55:D55"/>
    <mergeCell ref="E55:F55"/>
    <mergeCell ref="G55:J55"/>
    <mergeCell ref="E56:F56"/>
    <mergeCell ref="G56:J56"/>
    <mergeCell ref="E57:F57"/>
    <mergeCell ref="G57:J57"/>
    <mergeCell ref="C53:D53"/>
    <mergeCell ref="E53:F53"/>
    <mergeCell ref="G53:J53"/>
    <mergeCell ref="C54:D54"/>
    <mergeCell ref="E54:F54"/>
    <mergeCell ref="G54:J54"/>
    <mergeCell ref="C51:D51"/>
    <mergeCell ref="E51:F51"/>
    <mergeCell ref="G51:J51"/>
    <mergeCell ref="C52:D52"/>
    <mergeCell ref="E52:F52"/>
    <mergeCell ref="G52:J52"/>
    <mergeCell ref="G49:J49"/>
    <mergeCell ref="C50:D50"/>
    <mergeCell ref="E50:F50"/>
    <mergeCell ref="G50:J50"/>
    <mergeCell ref="C47:D47"/>
    <mergeCell ref="E47:F47"/>
    <mergeCell ref="G47:J47"/>
    <mergeCell ref="C48:D48"/>
    <mergeCell ref="E48:F48"/>
    <mergeCell ref="G48:J48"/>
    <mergeCell ref="B40:B55"/>
    <mergeCell ref="C40:D40"/>
    <mergeCell ref="E40:F40"/>
    <mergeCell ref="G40:J40"/>
    <mergeCell ref="C41:D41"/>
    <mergeCell ref="E41:F41"/>
    <mergeCell ref="G41:J41"/>
    <mergeCell ref="C42:D42"/>
    <mergeCell ref="E42:F42"/>
    <mergeCell ref="G42:J42"/>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E32:F32"/>
    <mergeCell ref="G32:J32"/>
    <mergeCell ref="C33:D33"/>
    <mergeCell ref="E33:F33"/>
    <mergeCell ref="G33:J33"/>
    <mergeCell ref="C38:D38"/>
    <mergeCell ref="E38:F38"/>
    <mergeCell ref="G38:J38"/>
    <mergeCell ref="C39:D39"/>
    <mergeCell ref="E39:F39"/>
    <mergeCell ref="G39:J39"/>
    <mergeCell ref="C36:D36"/>
    <mergeCell ref="E36:F36"/>
    <mergeCell ref="G36:J36"/>
    <mergeCell ref="C37:D37"/>
    <mergeCell ref="E37:F37"/>
    <mergeCell ref="G37:J37"/>
    <mergeCell ref="G29:J29"/>
    <mergeCell ref="C30:D30"/>
    <mergeCell ref="E30:F30"/>
    <mergeCell ref="G30:J30"/>
    <mergeCell ref="C31:D31"/>
    <mergeCell ref="E31:F31"/>
    <mergeCell ref="G31:J31"/>
    <mergeCell ref="A27:A55"/>
    <mergeCell ref="B27:B39"/>
    <mergeCell ref="C27:D27"/>
    <mergeCell ref="E27:F27"/>
    <mergeCell ref="G27:J27"/>
    <mergeCell ref="C28:D28"/>
    <mergeCell ref="E28:F28"/>
    <mergeCell ref="G28:J28"/>
    <mergeCell ref="C29:D29"/>
    <mergeCell ref="E29:F29"/>
    <mergeCell ref="C34:D34"/>
    <mergeCell ref="E34:F34"/>
    <mergeCell ref="G34:J34"/>
    <mergeCell ref="C35:D35"/>
    <mergeCell ref="E35:F35"/>
    <mergeCell ref="G35:J35"/>
    <mergeCell ref="C32:D32"/>
    <mergeCell ref="E17:F17"/>
    <mergeCell ref="G17:J17"/>
    <mergeCell ref="E24:F24"/>
    <mergeCell ref="G24:J24"/>
    <mergeCell ref="E25:F25"/>
    <mergeCell ref="G25:J25"/>
    <mergeCell ref="E26:F26"/>
    <mergeCell ref="G26:J26"/>
    <mergeCell ref="E21:F21"/>
    <mergeCell ref="G21:J21"/>
    <mergeCell ref="E22:F22"/>
    <mergeCell ref="G22:J22"/>
    <mergeCell ref="E23:F23"/>
    <mergeCell ref="G23:J23"/>
    <mergeCell ref="E13:F13"/>
    <mergeCell ref="G13:J13"/>
    <mergeCell ref="E14:F14"/>
    <mergeCell ref="G14:J14"/>
    <mergeCell ref="A5:J5"/>
    <mergeCell ref="A6:J7"/>
    <mergeCell ref="A8:D26"/>
    <mergeCell ref="E8:J8"/>
    <mergeCell ref="E9:F9"/>
    <mergeCell ref="G9:J9"/>
    <mergeCell ref="E10:F10"/>
    <mergeCell ref="G10:J10"/>
    <mergeCell ref="E11:F11"/>
    <mergeCell ref="G11:J11"/>
    <mergeCell ref="E18:F18"/>
    <mergeCell ref="G18:J18"/>
    <mergeCell ref="E19:F19"/>
    <mergeCell ref="G19:J19"/>
    <mergeCell ref="E20:F20"/>
    <mergeCell ref="G20:J20"/>
    <mergeCell ref="E15:F15"/>
    <mergeCell ref="G15:J15"/>
    <mergeCell ref="E16:F16"/>
    <mergeCell ref="G16:J16"/>
    <mergeCell ref="A1:G2"/>
    <mergeCell ref="H1:I1"/>
    <mergeCell ref="J1:J4"/>
    <mergeCell ref="N1:N4"/>
    <mergeCell ref="H2:I2"/>
    <mergeCell ref="A3:G4"/>
    <mergeCell ref="H3:I3"/>
    <mergeCell ref="H4:I4"/>
    <mergeCell ref="E12:F12"/>
    <mergeCell ref="G12:J12"/>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N18"/>
  <sheetViews>
    <sheetView tabSelected="1" topLeftCell="A12" zoomScale="60" zoomScaleNormal="60" workbookViewId="0">
      <selection activeCell="A4" sqref="A4:AM15"/>
    </sheetView>
  </sheetViews>
  <sheetFormatPr baseColWidth="10" defaultColWidth="11.44140625" defaultRowHeight="13.8" x14ac:dyDescent="0.3"/>
  <cols>
    <col min="1" max="1" width="4" style="147" bestFit="1" customWidth="1"/>
    <col min="2" max="2" width="23.109375" style="147" customWidth="1"/>
    <col min="3" max="3" width="28.88671875" style="147" customWidth="1"/>
    <col min="4" max="4" width="24" style="147" customWidth="1"/>
    <col min="5" max="5" width="30.33203125" style="147" customWidth="1"/>
    <col min="6" max="6" width="35" style="147" customWidth="1"/>
    <col min="7" max="7" width="18.6640625" style="147" customWidth="1"/>
    <col min="8" max="8" width="35" style="147" customWidth="1"/>
    <col min="9" max="9" width="22.109375" style="147" customWidth="1"/>
    <col min="10" max="10" width="21.109375" style="147" customWidth="1"/>
    <col min="11" max="11" width="19.88671875" style="147" customWidth="1"/>
    <col min="12" max="12" width="6.33203125" style="147" bestFit="1" customWidth="1"/>
    <col min="13" max="13" width="24.44140625" style="147" bestFit="1" customWidth="1"/>
    <col min="14" max="14" width="28.33203125" style="147" hidden="1" customWidth="1"/>
    <col min="15" max="15" width="17.5546875" style="147" customWidth="1"/>
    <col min="16" max="16" width="6.33203125" style="147" bestFit="1" customWidth="1"/>
    <col min="17" max="17" width="16" style="147" customWidth="1"/>
    <col min="18" max="18" width="5.88671875" style="147" customWidth="1"/>
    <col min="19" max="19" width="61.33203125" style="147" customWidth="1"/>
    <col min="20" max="20" width="15.109375" style="147" bestFit="1" customWidth="1"/>
    <col min="21" max="21" width="6.88671875" style="147" customWidth="1"/>
    <col min="22" max="22" width="5" style="147" customWidth="1"/>
    <col min="23" max="23" width="8.6640625" style="147" customWidth="1"/>
    <col min="24" max="24" width="7.109375" style="147" customWidth="1"/>
    <col min="25" max="25" width="6.6640625" style="147" customWidth="1"/>
    <col min="26" max="26" width="4.6640625" style="147" bestFit="1" customWidth="1"/>
    <col min="27" max="27" width="8.88671875" style="147" customWidth="1"/>
    <col min="28" max="29" width="8.6640625" style="147" customWidth="1"/>
    <col min="30" max="30" width="9.33203125" style="147" customWidth="1"/>
    <col min="31" max="31" width="9.109375" style="147" customWidth="1"/>
    <col min="32" max="32" width="8.44140625" style="147" customWidth="1"/>
    <col min="33" max="33" width="7.33203125" style="147" customWidth="1"/>
    <col min="34" max="34" width="23.33203125" style="147" customWidth="1"/>
    <col min="35" max="35" width="18.88671875" style="147" customWidth="1"/>
    <col min="36" max="36" width="31.109375" style="147" customWidth="1"/>
    <col min="37" max="37" width="31.5546875" style="147" customWidth="1"/>
    <col min="38" max="38" width="59.5546875" style="147" customWidth="1"/>
    <col min="39" max="39" width="21.44140625" style="147" customWidth="1"/>
    <col min="40" max="16384" width="11.44140625" style="147"/>
  </cols>
  <sheetData>
    <row r="1" spans="1:40" ht="16.5" customHeight="1" x14ac:dyDescent="0.3">
      <c r="A1" s="384" t="s">
        <v>137</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6"/>
    </row>
    <row r="2" spans="1:40" ht="24" customHeight="1" x14ac:dyDescent="0.3">
      <c r="A2" s="387"/>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9"/>
    </row>
    <row r="4" spans="1:40" ht="26.25" customHeight="1" x14ac:dyDescent="0.3">
      <c r="A4" s="390" t="s">
        <v>42</v>
      </c>
      <c r="B4" s="391"/>
      <c r="C4" s="475" t="s">
        <v>320</v>
      </c>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7"/>
      <c r="AN4" s="149"/>
    </row>
    <row r="5" spans="1:40" ht="75" customHeight="1" x14ac:dyDescent="0.3">
      <c r="A5" s="390" t="s">
        <v>124</v>
      </c>
      <c r="B5" s="391"/>
      <c r="C5" s="459" t="s">
        <v>319</v>
      </c>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1"/>
      <c r="AN5" s="149"/>
    </row>
    <row r="6" spans="1:40" ht="69" customHeight="1" x14ac:dyDescent="0.3">
      <c r="A6" s="390" t="s">
        <v>43</v>
      </c>
      <c r="B6" s="391"/>
      <c r="C6" s="459" t="s">
        <v>321</v>
      </c>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1"/>
      <c r="AN6" s="149"/>
    </row>
    <row r="7" spans="1:40" x14ac:dyDescent="0.3">
      <c r="A7" s="390" t="s">
        <v>132</v>
      </c>
      <c r="B7" s="391"/>
      <c r="C7" s="392"/>
      <c r="D7" s="392"/>
      <c r="E7" s="392"/>
      <c r="F7" s="392"/>
      <c r="G7" s="392"/>
      <c r="H7" s="392"/>
      <c r="I7" s="392"/>
      <c r="J7" s="393"/>
      <c r="K7" s="394" t="s">
        <v>133</v>
      </c>
      <c r="L7" s="392"/>
      <c r="M7" s="392"/>
      <c r="N7" s="392"/>
      <c r="O7" s="392"/>
      <c r="P7" s="392"/>
      <c r="Q7" s="393"/>
      <c r="R7" s="394" t="s">
        <v>134</v>
      </c>
      <c r="S7" s="392"/>
      <c r="T7" s="392"/>
      <c r="U7" s="392"/>
      <c r="V7" s="392"/>
      <c r="W7" s="392"/>
      <c r="X7" s="392"/>
      <c r="Y7" s="392"/>
      <c r="Z7" s="393"/>
      <c r="AA7" s="394" t="s">
        <v>135</v>
      </c>
      <c r="AB7" s="392"/>
      <c r="AC7" s="392"/>
      <c r="AD7" s="392"/>
      <c r="AE7" s="392"/>
      <c r="AF7" s="392"/>
      <c r="AG7" s="393"/>
      <c r="AH7" s="394" t="s">
        <v>34</v>
      </c>
      <c r="AI7" s="392"/>
      <c r="AJ7" s="392"/>
      <c r="AK7" s="392"/>
      <c r="AL7" s="392"/>
      <c r="AM7" s="393"/>
      <c r="AN7" s="149"/>
    </row>
    <row r="8" spans="1:40" ht="16.5" customHeight="1" x14ac:dyDescent="0.3">
      <c r="A8" s="453" t="s">
        <v>0</v>
      </c>
      <c r="B8" s="402" t="s">
        <v>2</v>
      </c>
      <c r="C8" s="396" t="s">
        <v>3</v>
      </c>
      <c r="D8" s="396" t="s">
        <v>41</v>
      </c>
      <c r="E8" s="403" t="s">
        <v>201</v>
      </c>
      <c r="F8" s="455" t="s">
        <v>1</v>
      </c>
      <c r="G8" s="152"/>
      <c r="H8" s="152"/>
      <c r="I8" s="403" t="s">
        <v>49</v>
      </c>
      <c r="J8" s="396" t="s">
        <v>128</v>
      </c>
      <c r="K8" s="398" t="s">
        <v>33</v>
      </c>
      <c r="L8" s="399" t="s">
        <v>5</v>
      </c>
      <c r="M8" s="403" t="s">
        <v>85</v>
      </c>
      <c r="N8" s="403" t="s">
        <v>90</v>
      </c>
      <c r="O8" s="401" t="s">
        <v>44</v>
      </c>
      <c r="P8" s="399" t="s">
        <v>5</v>
      </c>
      <c r="Q8" s="396" t="s">
        <v>47</v>
      </c>
      <c r="R8" s="471" t="s">
        <v>11</v>
      </c>
      <c r="S8" s="397" t="s">
        <v>150</v>
      </c>
      <c r="T8" s="451" t="s">
        <v>12</v>
      </c>
      <c r="U8" s="480" t="s">
        <v>8</v>
      </c>
      <c r="V8" s="480"/>
      <c r="W8" s="480"/>
      <c r="X8" s="480"/>
      <c r="Y8" s="480"/>
      <c r="Z8" s="480"/>
      <c r="AA8" s="395" t="s">
        <v>131</v>
      </c>
      <c r="AB8" s="395" t="s">
        <v>45</v>
      </c>
      <c r="AC8" s="395" t="s">
        <v>5</v>
      </c>
      <c r="AD8" s="395" t="s">
        <v>46</v>
      </c>
      <c r="AE8" s="395" t="s">
        <v>5</v>
      </c>
      <c r="AF8" s="395" t="s">
        <v>48</v>
      </c>
      <c r="AG8" s="457" t="s">
        <v>29</v>
      </c>
      <c r="AH8" s="397" t="s">
        <v>34</v>
      </c>
      <c r="AI8" s="397" t="s">
        <v>35</v>
      </c>
      <c r="AJ8" s="397" t="s">
        <v>36</v>
      </c>
      <c r="AK8" s="397" t="s">
        <v>37</v>
      </c>
      <c r="AL8" s="397" t="s">
        <v>446</v>
      </c>
      <c r="AM8" s="397" t="s">
        <v>38</v>
      </c>
      <c r="AN8" s="149"/>
    </row>
    <row r="9" spans="1:40" s="148" customFormat="1" ht="94.5" customHeight="1" x14ac:dyDescent="0.3">
      <c r="A9" s="454"/>
      <c r="B9" s="402"/>
      <c r="C9" s="397"/>
      <c r="D9" s="397"/>
      <c r="E9" s="398"/>
      <c r="F9" s="456"/>
      <c r="G9" s="152" t="s">
        <v>255</v>
      </c>
      <c r="H9" s="152" t="s">
        <v>202</v>
      </c>
      <c r="I9" s="396"/>
      <c r="J9" s="397"/>
      <c r="K9" s="396"/>
      <c r="L9" s="400"/>
      <c r="M9" s="396"/>
      <c r="N9" s="396"/>
      <c r="O9" s="400"/>
      <c r="P9" s="400"/>
      <c r="Q9" s="397"/>
      <c r="R9" s="472"/>
      <c r="S9" s="397"/>
      <c r="T9" s="452"/>
      <c r="U9" s="153" t="s">
        <v>13</v>
      </c>
      <c r="V9" s="153" t="s">
        <v>17</v>
      </c>
      <c r="W9" s="153" t="s">
        <v>28</v>
      </c>
      <c r="X9" s="153" t="s">
        <v>18</v>
      </c>
      <c r="Y9" s="153" t="s">
        <v>21</v>
      </c>
      <c r="Z9" s="153" t="s">
        <v>24</v>
      </c>
      <c r="AA9" s="395"/>
      <c r="AB9" s="395"/>
      <c r="AC9" s="395"/>
      <c r="AD9" s="395"/>
      <c r="AE9" s="395"/>
      <c r="AF9" s="395"/>
      <c r="AG9" s="458"/>
      <c r="AH9" s="397"/>
      <c r="AI9" s="397"/>
      <c r="AJ9" s="397"/>
      <c r="AK9" s="397"/>
      <c r="AL9" s="397"/>
      <c r="AM9" s="397"/>
      <c r="AN9" s="150"/>
    </row>
    <row r="10" spans="1:40" ht="177" customHeight="1" x14ac:dyDescent="0.3">
      <c r="A10" s="444">
        <v>1</v>
      </c>
      <c r="B10" s="433" t="s">
        <v>322</v>
      </c>
      <c r="C10" s="376" t="s">
        <v>323</v>
      </c>
      <c r="D10" s="462" t="s">
        <v>325</v>
      </c>
      <c r="E10" s="151" t="s">
        <v>324</v>
      </c>
      <c r="F10" s="417" t="s">
        <v>336</v>
      </c>
      <c r="G10" s="429" t="s">
        <v>326</v>
      </c>
      <c r="H10" s="417" t="s">
        <v>340</v>
      </c>
      <c r="I10" s="465" t="s">
        <v>327</v>
      </c>
      <c r="J10" s="378">
        <v>36</v>
      </c>
      <c r="K10" s="410" t="str">
        <f>IF(J10&lt;=0,"",IF(J10&lt;=2,"Muy Baja",IF(J10&lt;=24,"Baja",IF(J10&lt;=500,"Media",IF(J10&lt;=5000,"Alta","Muy Alta")))))</f>
        <v>Media</v>
      </c>
      <c r="L10" s="404">
        <f>IF(K10="","",IF(K10="Muy Baja",0.2,IF(K10="Baja",0.4,IF(K10="Media",0.6,IF(K10="Alta",0.8,IF(K10="Muy Alta",1,))))))</f>
        <v>0.6</v>
      </c>
      <c r="M10" s="473" t="s">
        <v>350</v>
      </c>
      <c r="N10" s="154" t="str">
        <f>IF(NOT(ISERROR(MATCH(M10,'Tabla Impacto'!$B$221:$B$223,0))),'Tabla Impacto'!$F$223&amp;"Por favor no seleccionar los criterios de impacto(Afectación Económica o presupuestal y Pérdida Reputacional)",M10)</f>
        <v>Entre 1000 y 5000 SMLMV</v>
      </c>
      <c r="O10" s="410" t="s">
        <v>79</v>
      </c>
      <c r="P10" s="404">
        <f>IF(O10="","",IF(O10="Leve",0.2,IF(O10="Menor",0.4,IF(O10="Moderado",0.6,IF(O10="Mayor",0.8,IF(O10="Catastrófico",1,))))))</f>
        <v>0.6</v>
      </c>
      <c r="Q10" s="46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444">
        <v>1</v>
      </c>
      <c r="S10" s="376" t="s">
        <v>337</v>
      </c>
      <c r="T10" s="469" t="str">
        <f>IF(OR(U10="Preventivo",U10="Detectivo"),"Probabilidad",IF(U10="Correctivo","Impacto",""))</f>
        <v>Probabilidad</v>
      </c>
      <c r="U10" s="425" t="s">
        <v>15</v>
      </c>
      <c r="V10" s="425" t="s">
        <v>9</v>
      </c>
      <c r="W10" s="421" t="str">
        <f>IF(AND(U10="Preventivo",V10="Automático"),"50%",IF(AND(U10="Preventivo",V10="Manual"),"40%",IF(AND(U10="Detectivo",V10="Automático"),"40%",IF(AND(U10="Detectivo",V10="Manual"),"30%",IF(AND(U10="Correctivo",V10="Automático"),"35%",IF(AND(U10="Correctivo",V10="Manual"),"25%",""))))))</f>
        <v>30%</v>
      </c>
      <c r="X10" s="425" t="s">
        <v>328</v>
      </c>
      <c r="Y10" s="425" t="s">
        <v>22</v>
      </c>
      <c r="Z10" s="425" t="s">
        <v>329</v>
      </c>
      <c r="AA10" s="446">
        <f>IFERROR(IF(T10="Probabilidad",(L10-(+L10*W10)),IF(T10="Impacto",L10,"")),"")</f>
        <v>0.42</v>
      </c>
      <c r="AB10" s="419" t="str">
        <f>IFERROR(IF(AA10="","",IF(AA10&lt;=0.2,"Muy Baja",IF(AA10&lt;=0.4,"Baja",IF(AA10&lt;=0.6,"Media",IF(AA10&lt;=0.8,"Alta","Muy Alta"))))),"")</f>
        <v>Media</v>
      </c>
      <c r="AC10" s="448">
        <f>+AA10</f>
        <v>0.42</v>
      </c>
      <c r="AD10" s="419" t="str">
        <f>IFERROR(IF(AE10="","",IF(AE10&lt;=0.2,"Leve",IF(AE10&lt;=0.4,"Menor",IF(AE10&lt;=0.6,"Moderado",IF(AE10&lt;=0.8,"Mayor","Catastrófico"))))),"")</f>
        <v>Moderado</v>
      </c>
      <c r="AE10" s="421">
        <f>IFERROR(IF(T10="Impacto",(P10-(+P10*W10)),IF(T10="Probabilidad",P10,"")),"")</f>
        <v>0.6</v>
      </c>
      <c r="AF10" s="423"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25" t="s">
        <v>129</v>
      </c>
      <c r="AH10" s="376" t="s">
        <v>333</v>
      </c>
      <c r="AI10" s="376" t="s">
        <v>452</v>
      </c>
      <c r="AJ10" s="427" t="s">
        <v>330</v>
      </c>
      <c r="AK10" s="374" t="s">
        <v>338</v>
      </c>
      <c r="AL10" s="376" t="s">
        <v>331</v>
      </c>
      <c r="AM10" s="378" t="s">
        <v>40</v>
      </c>
      <c r="AN10" s="149" t="s">
        <v>332</v>
      </c>
    </row>
    <row r="11" spans="1:40" ht="196.5" customHeight="1" x14ac:dyDescent="0.3">
      <c r="A11" s="445"/>
      <c r="B11" s="439"/>
      <c r="C11" s="377"/>
      <c r="D11" s="463"/>
      <c r="E11" s="151" t="s">
        <v>334</v>
      </c>
      <c r="F11" s="418"/>
      <c r="G11" s="464"/>
      <c r="H11" s="418"/>
      <c r="I11" s="466"/>
      <c r="J11" s="379"/>
      <c r="K11" s="411"/>
      <c r="L11" s="450"/>
      <c r="M11" s="474"/>
      <c r="N11" s="154"/>
      <c r="O11" s="411"/>
      <c r="P11" s="450"/>
      <c r="Q11" s="468"/>
      <c r="R11" s="445"/>
      <c r="S11" s="377"/>
      <c r="T11" s="470"/>
      <c r="U11" s="426"/>
      <c r="V11" s="426"/>
      <c r="W11" s="422"/>
      <c r="X11" s="426"/>
      <c r="Y11" s="426"/>
      <c r="Z11" s="426"/>
      <c r="AA11" s="447"/>
      <c r="AB11" s="420"/>
      <c r="AC11" s="449"/>
      <c r="AD11" s="420"/>
      <c r="AE11" s="422"/>
      <c r="AF11" s="424"/>
      <c r="AG11" s="426"/>
      <c r="AH11" s="377"/>
      <c r="AI11" s="377"/>
      <c r="AJ11" s="428"/>
      <c r="AK11" s="375"/>
      <c r="AL11" s="377"/>
      <c r="AM11" s="379"/>
      <c r="AN11" s="149"/>
    </row>
    <row r="12" spans="1:40" ht="113.25" customHeight="1" x14ac:dyDescent="0.3">
      <c r="A12" s="431">
        <v>2</v>
      </c>
      <c r="B12" s="433" t="s">
        <v>342</v>
      </c>
      <c r="C12" s="376" t="s">
        <v>343</v>
      </c>
      <c r="D12" s="435" t="s">
        <v>344</v>
      </c>
      <c r="E12" s="156" t="s">
        <v>349</v>
      </c>
      <c r="F12" s="441" t="s">
        <v>345</v>
      </c>
      <c r="G12" s="429" t="s">
        <v>346</v>
      </c>
      <c r="H12" s="417" t="s">
        <v>348</v>
      </c>
      <c r="I12" s="442" t="s">
        <v>327</v>
      </c>
      <c r="J12" s="378">
        <v>9</v>
      </c>
      <c r="K12" s="410" t="str">
        <f>IF(J12&lt;=0,"",IF(J12&lt;=2,"Muy Baja",IF(J12&lt;=24,"Baja",IF(J12&lt;=500,"Media",IF(J12&lt;=5000,"Alta","Muy Alta")))))</f>
        <v>Baja</v>
      </c>
      <c r="L12" s="404">
        <f t="shared" ref="L12" si="0">IF(K12="","",IF(K12="Muy Baja",0.2,IF(K12="Baja",0.4,IF(K12="Media",0.6,IF(K12="Alta",0.8,IF(K12="Muy Alta",1,))))))</f>
        <v>0.4</v>
      </c>
      <c r="M12" s="473" t="s">
        <v>204</v>
      </c>
      <c r="N12" s="404" t="str">
        <f>IF(NOT(ISERROR(MATCH(M12,'Tabla Impacto'!$B$221:$B$223,0))),'Tabla Impacto'!$F$223&amp;"Por favor no seleccionar los criterios de impacto(Afectación Económica o presupuestal y Pérdida Reputacional)",M12)</f>
        <v>Entre 200 y 1000 SMLMV</v>
      </c>
      <c r="O12" s="410" t="s">
        <v>82</v>
      </c>
      <c r="P12" s="404">
        <f t="shared" ref="P12" si="1">IF(O12="","",IF(O12="Leve",0.2,IF(O12="Menor",0.4,IF(O12="Moderado",0.6,IF(O12="Mayor",0.8,IF(O12="Catastrófico",1,))))))</f>
        <v>0.4</v>
      </c>
      <c r="Q12" s="406" t="str">
        <f t="shared" ref="Q12" si="2">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444">
        <v>1</v>
      </c>
      <c r="S12" s="376" t="s">
        <v>448</v>
      </c>
      <c r="T12" s="478" t="str">
        <f>IF(OR(U12="Preventivo",U12="Detectivo"),"Probabilidad",IF(U12="Correctivo","Impacto",""))</f>
        <v>Probabilidad</v>
      </c>
      <c r="U12" s="382" t="s">
        <v>15</v>
      </c>
      <c r="V12" s="382" t="s">
        <v>9</v>
      </c>
      <c r="W12" s="448" t="str">
        <f>IF(AND(U12="Preventivo",V12="Automático"),"50%",IF(AND(U12="Preventivo",V12="Manual"),"40%",IF(AND(U12="Detectivo",V12="Automático"),"40%",IF(AND(U12="Detectivo",V12="Manual"),"30%",IF(AND(U12="Correctivo",V12="Automático"),"35%",IF(AND(U12="Correctivo",V12="Manual"),"25%",""))))))</f>
        <v>30%</v>
      </c>
      <c r="X12" s="382" t="s">
        <v>19</v>
      </c>
      <c r="Y12" s="382" t="s">
        <v>22</v>
      </c>
      <c r="Z12" s="382" t="s">
        <v>113</v>
      </c>
      <c r="AA12" s="481">
        <f>IFERROR(IF(T12="Probabilidad",(L12-(+L12*W12)),IF(T12="Impacto",L12,"")),"")</f>
        <v>0.28000000000000003</v>
      </c>
      <c r="AB12" s="483" t="str">
        <f>IFERROR(IF(AA12="","",IF(AA12&lt;=0.2,"Muy Baja",IF(AA12&lt;=0.4,"Baja",IF(AA12&lt;=0.6,"Media",IF(AA12&lt;=0.8,"Alta","Muy Alta"))))),"")</f>
        <v>Baja</v>
      </c>
      <c r="AC12" s="448">
        <f>+AA12</f>
        <v>0.28000000000000003</v>
      </c>
      <c r="AD12" s="483" t="str">
        <f>IFERROR(IF(AE12="","",IF(AE12&lt;=0.2,"Leve",IF(AE12&lt;=0.4,"Menor",IF(AE12&lt;=0.6,"Moderado",IF(AE12&lt;=0.8,"Mayor","Catastrófico"))))),"")</f>
        <v>Menor</v>
      </c>
      <c r="AE12" s="448">
        <f>IFERROR(IF(T12="Impacto",(P12-(+P12*W12)),IF(T12="Probabilidad",P12,"")),"")</f>
        <v>0.4</v>
      </c>
      <c r="AF12" s="380"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382" t="s">
        <v>129</v>
      </c>
      <c r="AH12" s="376" t="s">
        <v>450</v>
      </c>
      <c r="AI12" s="376" t="s">
        <v>452</v>
      </c>
      <c r="AJ12" s="374" t="s">
        <v>447</v>
      </c>
      <c r="AK12" s="374" t="s">
        <v>338</v>
      </c>
      <c r="AL12" s="376" t="s">
        <v>454</v>
      </c>
      <c r="AM12" s="378" t="s">
        <v>40</v>
      </c>
      <c r="AN12" s="149"/>
    </row>
    <row r="13" spans="1:40" ht="66" customHeight="1" x14ac:dyDescent="0.3">
      <c r="A13" s="432"/>
      <c r="B13" s="439"/>
      <c r="C13" s="408"/>
      <c r="D13" s="440"/>
      <c r="E13" s="158" t="s">
        <v>347</v>
      </c>
      <c r="F13" s="441"/>
      <c r="G13" s="430"/>
      <c r="H13" s="418"/>
      <c r="I13" s="443"/>
      <c r="J13" s="379"/>
      <c r="K13" s="411"/>
      <c r="L13" s="405"/>
      <c r="M13" s="486"/>
      <c r="N13" s="405">
        <f>IF(NOT(ISERROR(MATCH(M13,_xlfn.ANCHORARRAY(#REF!),0))),#REF!&amp;"Por favor no seleccionar los criterios de impacto",M13)</f>
        <v>0</v>
      </c>
      <c r="O13" s="438"/>
      <c r="P13" s="405"/>
      <c r="Q13" s="407"/>
      <c r="R13" s="445"/>
      <c r="S13" s="377"/>
      <c r="T13" s="479"/>
      <c r="U13" s="383"/>
      <c r="V13" s="383"/>
      <c r="W13" s="449"/>
      <c r="X13" s="383"/>
      <c r="Y13" s="383"/>
      <c r="Z13" s="383"/>
      <c r="AA13" s="482"/>
      <c r="AB13" s="484"/>
      <c r="AC13" s="449"/>
      <c r="AD13" s="484"/>
      <c r="AE13" s="449"/>
      <c r="AF13" s="381"/>
      <c r="AG13" s="383"/>
      <c r="AH13" s="377"/>
      <c r="AI13" s="377"/>
      <c r="AJ13" s="375"/>
      <c r="AK13" s="375"/>
      <c r="AL13" s="377"/>
      <c r="AM13" s="379"/>
      <c r="AN13" s="149"/>
    </row>
    <row r="14" spans="1:40" ht="64.5" customHeight="1" x14ac:dyDescent="0.3">
      <c r="A14" s="431">
        <v>3</v>
      </c>
      <c r="B14" s="433" t="s">
        <v>322</v>
      </c>
      <c r="C14" s="376" t="s">
        <v>353</v>
      </c>
      <c r="D14" s="435" t="s">
        <v>352</v>
      </c>
      <c r="E14" s="189" t="s">
        <v>355</v>
      </c>
      <c r="F14" s="436" t="s">
        <v>356</v>
      </c>
      <c r="G14" s="412" t="s">
        <v>346</v>
      </c>
      <c r="H14" s="417" t="s">
        <v>357</v>
      </c>
      <c r="I14" s="376" t="s">
        <v>358</v>
      </c>
      <c r="J14" s="378">
        <v>2</v>
      </c>
      <c r="K14" s="410" t="str">
        <f t="shared" ref="K14" si="3">IF(J14&lt;=0,"",IF(J14&lt;=2,"Muy Baja",IF(J14&lt;=24,"Baja",IF(J14&lt;=500,"Media",IF(J14&lt;=5000,"Alta","Muy Alta")))))</f>
        <v>Muy Baja</v>
      </c>
      <c r="L14" s="404">
        <f t="shared" ref="L14" si="4">IF(K14="","",IF(K14="Muy Baja",0.2,IF(K14="Baja",0.4,IF(K14="Media",0.6,IF(K14="Alta",0.8,IF(K14="Muy Alta",1,))))))</f>
        <v>0.2</v>
      </c>
      <c r="M14" s="473" t="s">
        <v>351</v>
      </c>
      <c r="N14" s="404" t="str">
        <f>IF(NOT(ISERROR(MATCH(M14,'Tabla Impacto'!$B$221:$B$223,0))),'Tabla Impacto'!$F$223&amp;"Por favor no seleccionar los criterios de impacto(Afectación Económica o presupuestal y Pérdida Reputacional)",M14)</f>
        <v>Mayor a 10000  SMLMV</v>
      </c>
      <c r="O14" s="410" t="s">
        <v>83</v>
      </c>
      <c r="P14" s="404">
        <f t="shared" ref="P14" si="5">IF(O14="","",IF(O14="Leve",0.2,IF(O14="Menor",0.4,IF(O14="Moderado",0.6,IF(O14="Mayor",0.8,IF(O14="Catastrófico",1,))))))</f>
        <v>1</v>
      </c>
      <c r="Q14" s="406" t="str">
        <f t="shared" ref="Q14" si="6">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Extremo</v>
      </c>
      <c r="R14" s="444">
        <v>1</v>
      </c>
      <c r="S14" s="376" t="s">
        <v>449</v>
      </c>
      <c r="T14" s="478" t="str">
        <f>IF(OR(U14="Preventivo",U14="Detectivo"),"Probabilidad",IF(U14="Correctivo","Impacto",""))</f>
        <v>Impacto</v>
      </c>
      <c r="U14" s="382" t="s">
        <v>16</v>
      </c>
      <c r="V14" s="382" t="s">
        <v>9</v>
      </c>
      <c r="W14" s="448" t="str">
        <f>IF(AND(U14="Preventivo",V14="Automático"),"50%",IF(AND(U14="Preventivo",V14="Manual"),"40%",IF(AND(U14="Detectivo",V14="Automático"),"40%",IF(AND(U14="Detectivo",V14="Manual"),"30%",IF(AND(U14="Correctivo",V14="Automático"),"35%",IF(AND(U14="Correctivo",V14="Manual"),"25%",""))))))</f>
        <v>25%</v>
      </c>
      <c r="X14" s="382" t="s">
        <v>19</v>
      </c>
      <c r="Y14" s="382" t="s">
        <v>22</v>
      </c>
      <c r="Z14" s="382" t="s">
        <v>113</v>
      </c>
      <c r="AA14" s="481">
        <f>IFERROR(IF(T14="Probabilidad",(L14-(+L14*W14)),IF(T14="Impacto",L14,"")),"")</f>
        <v>0.2</v>
      </c>
      <c r="AB14" s="483" t="str">
        <f>IFERROR(IF(AA14="","",IF(AA14&lt;=0.2,"Muy Baja",IF(AA14&lt;=0.4,"Baja",IF(AA14&lt;=0.6,"Media",IF(AA14&lt;=0.8,"Alta","Muy Alta"))))),"")</f>
        <v>Muy Baja</v>
      </c>
      <c r="AC14" s="448">
        <f>+AA14</f>
        <v>0.2</v>
      </c>
      <c r="AD14" s="483" t="str">
        <f>IFERROR(IF(AE14="","",IF(AE14&lt;=0.2,"Leve",IF(AE14&lt;=0.4,"Menor",IF(AE14&lt;=0.6,"Moderado",IF(AE14&lt;=0.8,"Mayor","Catastrófico"))))),"")</f>
        <v>Mayor</v>
      </c>
      <c r="AE14" s="448">
        <f>IFERROR(IF(T14="Impacto",(P14-(+P14*W14)),IF(T14="Probabilidad",P14,"")),"")</f>
        <v>0.75</v>
      </c>
      <c r="AF14" s="380"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Alto</v>
      </c>
      <c r="AG14" s="382" t="s">
        <v>129</v>
      </c>
      <c r="AH14" s="376" t="s">
        <v>451</v>
      </c>
      <c r="AI14" s="376" t="s">
        <v>452</v>
      </c>
      <c r="AJ14" s="374" t="s">
        <v>447</v>
      </c>
      <c r="AK14" s="374" t="s">
        <v>338</v>
      </c>
      <c r="AL14" s="376" t="s">
        <v>453</v>
      </c>
      <c r="AM14" s="378" t="s">
        <v>40</v>
      </c>
      <c r="AN14" s="149"/>
    </row>
    <row r="15" spans="1:40" ht="186.6" customHeight="1" x14ac:dyDescent="0.3">
      <c r="A15" s="432"/>
      <c r="B15" s="434"/>
      <c r="C15" s="408"/>
      <c r="D15" s="408"/>
      <c r="E15" s="157" t="s">
        <v>354</v>
      </c>
      <c r="F15" s="437"/>
      <c r="G15" s="413"/>
      <c r="H15" s="418"/>
      <c r="I15" s="408"/>
      <c r="J15" s="409"/>
      <c r="K15" s="411"/>
      <c r="L15" s="405"/>
      <c r="M15" s="486"/>
      <c r="N15" s="405">
        <f>IF(NOT(ISERROR(MATCH(M15,_xlfn.ANCHORARRAY(#REF!),0))),#REF!&amp;"Por favor no seleccionar los criterios de impacto",M15)</f>
        <v>0</v>
      </c>
      <c r="O15" s="438"/>
      <c r="P15" s="405"/>
      <c r="Q15" s="407"/>
      <c r="R15" s="445"/>
      <c r="S15" s="377"/>
      <c r="T15" s="479"/>
      <c r="U15" s="383"/>
      <c r="V15" s="383"/>
      <c r="W15" s="449"/>
      <c r="X15" s="383"/>
      <c r="Y15" s="383"/>
      <c r="Z15" s="383"/>
      <c r="AA15" s="482"/>
      <c r="AB15" s="484"/>
      <c r="AC15" s="449"/>
      <c r="AD15" s="484"/>
      <c r="AE15" s="449"/>
      <c r="AF15" s="381"/>
      <c r="AG15" s="383"/>
      <c r="AH15" s="377"/>
      <c r="AI15" s="377"/>
      <c r="AJ15" s="375"/>
      <c r="AK15" s="375"/>
      <c r="AL15" s="377"/>
      <c r="AM15" s="379"/>
      <c r="AN15" s="149"/>
    </row>
    <row r="16" spans="1:40" ht="49.5" customHeight="1" x14ac:dyDescent="0.3">
      <c r="A16" s="155"/>
      <c r="B16" s="414" t="s">
        <v>339</v>
      </c>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c r="AN16" s="149"/>
    </row>
    <row r="18" spans="2:39" ht="182.25" customHeight="1" x14ac:dyDescent="0.3">
      <c r="B18" s="485" t="s">
        <v>136</v>
      </c>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row>
  </sheetData>
  <dataConsolidate/>
  <mergeCells count="159">
    <mergeCell ref="AB14:AB15"/>
    <mergeCell ref="AC14:AC15"/>
    <mergeCell ref="AC12:AC13"/>
    <mergeCell ref="AD12:AD13"/>
    <mergeCell ref="AD14:AD15"/>
    <mergeCell ref="AE12:AE13"/>
    <mergeCell ref="AE14:AE15"/>
    <mergeCell ref="B18:AM18"/>
    <mergeCell ref="P12:P13"/>
    <mergeCell ref="Q12:Q13"/>
    <mergeCell ref="M14:M15"/>
    <mergeCell ref="M12:M13"/>
    <mergeCell ref="N12:N13"/>
    <mergeCell ref="O12:O13"/>
    <mergeCell ref="J12:J13"/>
    <mergeCell ref="K12:K13"/>
    <mergeCell ref="L12:L13"/>
    <mergeCell ref="C4:AM4"/>
    <mergeCell ref="C5:AM5"/>
    <mergeCell ref="S12:S13"/>
    <mergeCell ref="R12:R13"/>
    <mergeCell ref="T12:T13"/>
    <mergeCell ref="T14:T15"/>
    <mergeCell ref="S14:S15"/>
    <mergeCell ref="R14:R15"/>
    <mergeCell ref="U12:U13"/>
    <mergeCell ref="U14:U15"/>
    <mergeCell ref="V12:V13"/>
    <mergeCell ref="V14:V15"/>
    <mergeCell ref="W12:W13"/>
    <mergeCell ref="W14:W15"/>
    <mergeCell ref="X12:X13"/>
    <mergeCell ref="X14:X15"/>
    <mergeCell ref="Y12:Y13"/>
    <mergeCell ref="U8:Z8"/>
    <mergeCell ref="Y14:Y15"/>
    <mergeCell ref="Z12:Z13"/>
    <mergeCell ref="Z14:Z15"/>
    <mergeCell ref="AA12:AA13"/>
    <mergeCell ref="AA14:AA15"/>
    <mergeCell ref="AB12:AB13"/>
    <mergeCell ref="A6:B6"/>
    <mergeCell ref="A8:A9"/>
    <mergeCell ref="I8:I9"/>
    <mergeCell ref="F8:F9"/>
    <mergeCell ref="D8:D9"/>
    <mergeCell ref="C8:C9"/>
    <mergeCell ref="AG8:AG9"/>
    <mergeCell ref="AE8:AE9"/>
    <mergeCell ref="AA8:AA9"/>
    <mergeCell ref="S8:S9"/>
    <mergeCell ref="AD8:AD9"/>
    <mergeCell ref="AB8:AB9"/>
    <mergeCell ref="E8:E9"/>
    <mergeCell ref="C6:AM6"/>
    <mergeCell ref="AH8:AH9"/>
    <mergeCell ref="R8:R9"/>
    <mergeCell ref="A10:A11"/>
    <mergeCell ref="Y10:Y11"/>
    <mergeCell ref="Z10:Z11"/>
    <mergeCell ref="AA10:AA11"/>
    <mergeCell ref="AB10:AB11"/>
    <mergeCell ref="AC10:AC11"/>
    <mergeCell ref="K10:K11"/>
    <mergeCell ref="L10:L11"/>
    <mergeCell ref="T8:T9"/>
    <mergeCell ref="B10:B11"/>
    <mergeCell ref="C10:C11"/>
    <mergeCell ref="D10:D11"/>
    <mergeCell ref="F10:F11"/>
    <mergeCell ref="G10:G11"/>
    <mergeCell ref="H10:H11"/>
    <mergeCell ref="I10:I11"/>
    <mergeCell ref="J10:J11"/>
    <mergeCell ref="P10:P11"/>
    <mergeCell ref="Q10:Q11"/>
    <mergeCell ref="R10:R11"/>
    <mergeCell ref="S10:S11"/>
    <mergeCell ref="T10:T11"/>
    <mergeCell ref="M10:M11"/>
    <mergeCell ref="G12:G13"/>
    <mergeCell ref="A14:A15"/>
    <mergeCell ref="B14:B15"/>
    <mergeCell ref="C14:C15"/>
    <mergeCell ref="D14:D15"/>
    <mergeCell ref="F14:F15"/>
    <mergeCell ref="N14:N15"/>
    <mergeCell ref="O14:O15"/>
    <mergeCell ref="A12:A13"/>
    <mergeCell ref="B12:B13"/>
    <mergeCell ref="C12:C13"/>
    <mergeCell ref="D12:D13"/>
    <mergeCell ref="F12:F13"/>
    <mergeCell ref="I12:I13"/>
    <mergeCell ref="H14:H15"/>
    <mergeCell ref="P14:P15"/>
    <mergeCell ref="Q14:Q15"/>
    <mergeCell ref="I14:I15"/>
    <mergeCell ref="J14:J15"/>
    <mergeCell ref="K14:K15"/>
    <mergeCell ref="L14:L15"/>
    <mergeCell ref="G14:G15"/>
    <mergeCell ref="B16:AM16"/>
    <mergeCell ref="O10:O11"/>
    <mergeCell ref="H12:H13"/>
    <mergeCell ref="AM10:AM11"/>
    <mergeCell ref="AD10:AD11"/>
    <mergeCell ref="AE10:AE11"/>
    <mergeCell ref="AF10:AF11"/>
    <mergeCell ref="AG10:AG11"/>
    <mergeCell ref="AH10:AH11"/>
    <mergeCell ref="AI10:AI11"/>
    <mergeCell ref="AJ10:AJ11"/>
    <mergeCell ref="AK10:AK11"/>
    <mergeCell ref="AL10:AL11"/>
    <mergeCell ref="U10:U11"/>
    <mergeCell ref="V10:V11"/>
    <mergeCell ref="W10:W11"/>
    <mergeCell ref="X10:X11"/>
    <mergeCell ref="A1:AM2"/>
    <mergeCell ref="A7:J7"/>
    <mergeCell ref="K7:Q7"/>
    <mergeCell ref="R7:Z7"/>
    <mergeCell ref="AA7:AG7"/>
    <mergeCell ref="AH7:AM7"/>
    <mergeCell ref="AC8:AC9"/>
    <mergeCell ref="J8:J9"/>
    <mergeCell ref="K8:K9"/>
    <mergeCell ref="L8:L9"/>
    <mergeCell ref="O8:O9"/>
    <mergeCell ref="P8:P9"/>
    <mergeCell ref="B8:B9"/>
    <mergeCell ref="Q8:Q9"/>
    <mergeCell ref="M8:M9"/>
    <mergeCell ref="N8:N9"/>
    <mergeCell ref="AM8:AM9"/>
    <mergeCell ref="AL8:AL9"/>
    <mergeCell ref="AK8:AK9"/>
    <mergeCell ref="AJ8:AJ9"/>
    <mergeCell ref="AI8:AI9"/>
    <mergeCell ref="A4:B4"/>
    <mergeCell ref="AF8:AF9"/>
    <mergeCell ref="A5:B5"/>
    <mergeCell ref="AK12:AK13"/>
    <mergeCell ref="AK14:AK15"/>
    <mergeCell ref="AL12:AL13"/>
    <mergeCell ref="AL14:AL15"/>
    <mergeCell ref="AM12:AM13"/>
    <mergeCell ref="AM14:AM15"/>
    <mergeCell ref="AF12:AF13"/>
    <mergeCell ref="AF14:AF15"/>
    <mergeCell ref="AG12:AG13"/>
    <mergeCell ref="AG14:AG15"/>
    <mergeCell ref="AH12:AH13"/>
    <mergeCell ref="AH14:AH15"/>
    <mergeCell ref="AI12:AI13"/>
    <mergeCell ref="AI14:AI15"/>
    <mergeCell ref="AJ12:AJ13"/>
    <mergeCell ref="AJ14:AJ15"/>
  </mergeCells>
  <conditionalFormatting sqref="K10:K12 AB10:AB12 K14 AB14">
    <cfRule type="cellIs" dxfId="14" priority="641" operator="equal">
      <formula>"Muy Alta"</formula>
    </cfRule>
    <cfRule type="cellIs" dxfId="13" priority="642" operator="equal">
      <formula>"Alta"</formula>
    </cfRule>
    <cfRule type="cellIs" dxfId="12" priority="643" operator="equal">
      <formula>"Media"</formula>
    </cfRule>
    <cfRule type="cellIs" dxfId="11" priority="644" operator="equal">
      <formula>"Baja"</formula>
    </cfRule>
    <cfRule type="cellIs" dxfId="10" priority="645" operator="equal">
      <formula>"Muy Baja"</formula>
    </cfRule>
  </conditionalFormatting>
  <conditionalFormatting sqref="N10:N15">
    <cfRule type="containsText" dxfId="9" priority="323" operator="containsText" text="❌">
      <formula>NOT(ISERROR(SEARCH("❌",N10)))</formula>
    </cfRule>
  </conditionalFormatting>
  <conditionalFormatting sqref="O10:O12 AD10:AD12 O14 AD14">
    <cfRule type="cellIs" dxfId="8" priority="636" operator="equal">
      <formula>"Catastrófico"</formula>
    </cfRule>
    <cfRule type="cellIs" dxfId="7" priority="637" operator="equal">
      <formula>"Mayor"</formula>
    </cfRule>
    <cfRule type="cellIs" dxfId="6" priority="638" operator="equal">
      <formula>"Moderado"</formula>
    </cfRule>
    <cfRule type="cellIs" dxfId="5" priority="639" operator="equal">
      <formula>"Menor"</formula>
    </cfRule>
    <cfRule type="cellIs" dxfId="4" priority="640" operator="equal">
      <formula>"Leve"</formula>
    </cfRule>
  </conditionalFormatting>
  <conditionalFormatting sqref="Q10:Q12 AF10:AF12 Q14 AF14">
    <cfRule type="cellIs" dxfId="3" priority="632" operator="equal">
      <formula>"Extremo"</formula>
    </cfRule>
    <cfRule type="cellIs" dxfId="2" priority="633" operator="equal">
      <formula>"Alto"</formula>
    </cfRule>
    <cfRule type="cellIs" dxfId="1" priority="634" operator="equal">
      <formula>"Moderado"</formula>
    </cfRule>
    <cfRule type="cellIs" dxfId="0" priority="635" operator="equal">
      <formula>"Bajo"</formula>
    </cfRule>
  </conditionalFormatting>
  <dataValidations count="1">
    <dataValidation type="list" allowBlank="1" showInputMessage="1" showErrorMessage="1" sqref="G10:G15" xr:uid="{00000000-0002-0000-01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U19:U58 U10:U12 U14 U16:U17</xm:sqref>
        </x14:dataValidation>
        <x14:dataValidation type="list" allowBlank="1" showInputMessage="1" showErrorMessage="1" xr:uid="{00000000-0002-0000-0400-000002000000}">
          <x14:formula1>
            <xm:f>'Tabla Valoración controles'!$D$7:$D$8</xm:f>
          </x14:formula1>
          <xm:sqref>V19:V58 V10:V12 V14 V16:V17</xm:sqref>
        </x14:dataValidation>
        <x14:dataValidation type="list" allowBlank="1" showInputMessage="1" showErrorMessage="1" xr:uid="{00000000-0002-0000-0400-000003000000}">
          <x14:formula1>
            <xm:f>'Tabla Valoración controles'!$D$9:$D$10</xm:f>
          </x14:formula1>
          <xm:sqref>X19:X58 X10:X12 X14 X16:X17</xm:sqref>
        </x14:dataValidation>
        <x14:dataValidation type="list" allowBlank="1" showInputMessage="1" showErrorMessage="1" xr:uid="{00000000-0002-0000-0400-000004000000}">
          <x14:formula1>
            <xm:f>'Tabla Valoración controles'!$D$11:$D$12</xm:f>
          </x14:formula1>
          <xm:sqref>Y19:Y58 Y10:Y12 Y14 Y16:Y17</xm:sqref>
        </x14:dataValidation>
        <x14:dataValidation type="list" allowBlank="1" showInputMessage="1" showErrorMessage="1" xr:uid="{00000000-0002-0000-0400-000005000000}">
          <x14:formula1>
            <xm:f>'Opciones Tratamiento'!$B$9:$B$10</xm:f>
          </x14:formula1>
          <xm:sqref>AM10:AM12 AM56:AM57 AM20:AM21 AM23:AM24 AM26:AM27 AM29:AM30 AM32:AM33 AM35:AM36 AM38:AM39 AM41:AM42 AM44:AM45 AM47:AM48 AM50:AM51 AM53:AM54 AM17 AM14</xm:sqref>
        </x14:dataValidation>
        <x14:dataValidation type="list" allowBlank="1" showInputMessage="1" showErrorMessage="1" xr:uid="{00000000-0002-0000-0400-000006000000}">
          <x14:formula1>
            <xm:f>'Tabla Valoración controles'!$D$13:$D$14</xm:f>
          </x14:formula1>
          <xm:sqref>Z19:Z58 Z10:Z12 Z14 Z16:Z17</xm:sqref>
        </x14:dataValidation>
        <x14:dataValidation type="list" allowBlank="1" showInputMessage="1" showErrorMessage="1" xr:uid="{00000000-0002-0000-0400-000007000000}">
          <x14:formula1>
            <xm:f>'Opciones Tratamiento'!$B$13:$B$19</xm:f>
          </x14:formula1>
          <xm:sqref>I19:I58 I10:I17</xm:sqref>
        </x14:dataValidation>
        <x14:dataValidation type="list" allowBlank="1" showInputMessage="1" showErrorMessage="1" xr:uid="{00000000-0002-0000-0400-000009000000}">
          <x14:formula1>
            <xm:f>'Opciones Tratamiento'!$B$2:$B$5</xm:f>
          </x14:formula1>
          <xm:sqref>AG10 AG55:AG58 AG49:AG53 AG19:AG23 AG25:AG29 AG31:AG35 AG37:AG41 AG43:AG47 AG14 AG16:AG17 AG12</xm:sqref>
        </x14:dataValidation>
        <x14:dataValidation type="list" allowBlank="1" showInputMessage="1" showErrorMessage="1" xr:uid="{00000000-0002-0000-0400-00000A000000}">
          <x14:formula1>
            <xm:f>'Tabla Impacto'!$F$210:$F$221</xm:f>
          </x14:formula1>
          <xm:sqref>M19:M58 M10:M17</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AH19:AH58 AH10:AH12 AH14 AH16:AH17</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AI19:AI58 AI10:AI17</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AJ19:AJ58 AJ10:AJ12 AJ14 AJ16:AJ17</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AK19:AK58 AK10:AK12 AK14 AK16:AK17</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AL19:AL58 AL10:AL12 AL14 AL16:AL17</xm:sqref>
        </x14:dataValidation>
        <x14:dataValidation type="list" allowBlank="1" showInputMessage="1" showErrorMessage="1" xr:uid="{00000000-0002-0000-0400-000010000000}">
          <x14:formula1>
            <xm:f>'C:\Users\HOME\Downloads\[Formato Matriz de Riesgos 2021 (1).xlsx]Opciones Tratamiento'!#REF!</xm:f>
          </x14:formula1>
          <xm:sqref>AG11 AG48 AG54 AG24 AG30 AG36 AG42</xm:sqref>
        </x14:dataValidation>
        <x14:dataValidation type="list" allowBlank="1" showInputMessage="1" showErrorMessage="1" xr:uid="{00000000-0002-0000-0400-000008000000}">
          <x14:formula1>
            <xm:f>'Opciones Tratamiento'!$E$2:$E$4</xm:f>
          </x14:formula1>
          <xm:sqref>B10:B58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election activeCell="L8" sqref="L8:M9"/>
    </sheetView>
  </sheetViews>
  <sheetFormatPr baseColWidth="10"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572" t="s">
        <v>148</v>
      </c>
      <c r="C2" s="572"/>
      <c r="D2" s="572"/>
      <c r="E2" s="572"/>
      <c r="F2" s="572"/>
      <c r="G2" s="572"/>
      <c r="H2" s="572"/>
      <c r="I2" s="572"/>
      <c r="J2" s="540" t="s">
        <v>2</v>
      </c>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572"/>
      <c r="C3" s="572"/>
      <c r="D3" s="572"/>
      <c r="E3" s="572"/>
      <c r="F3" s="572"/>
      <c r="G3" s="572"/>
      <c r="H3" s="572"/>
      <c r="I3" s="572"/>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572"/>
      <c r="C4" s="572"/>
      <c r="D4" s="572"/>
      <c r="E4" s="572"/>
      <c r="F4" s="572"/>
      <c r="G4" s="572"/>
      <c r="H4" s="572"/>
      <c r="I4" s="572"/>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487" t="s">
        <v>4</v>
      </c>
      <c r="C6" s="487"/>
      <c r="D6" s="488"/>
      <c r="E6" s="525" t="s">
        <v>110</v>
      </c>
      <c r="F6" s="526"/>
      <c r="G6" s="526"/>
      <c r="H6" s="526"/>
      <c r="I6" s="527"/>
      <c r="J6" s="536" t="str">
        <f>IF(AND('Mapa final'!$K$10="Muy Alta",'Mapa final'!$O$10="Leve"),CONCATENATE("R",'Mapa final'!$A$10),"")</f>
        <v/>
      </c>
      <c r="K6" s="537"/>
      <c r="L6" s="537" t="e">
        <f>IF(AND('Mapa final'!#REF!="Muy Alta",'Mapa final'!#REF!="Leve"),CONCATENATE("R",'Mapa final'!#REF!),"")</f>
        <v>#REF!</v>
      </c>
      <c r="M6" s="537"/>
      <c r="N6" s="537" t="e">
        <f>IF(AND('Mapa final'!#REF!="Muy Alta",'Mapa final'!#REF!="Leve"),CONCATENATE("R",'Mapa final'!#REF!),"")</f>
        <v>#REF!</v>
      </c>
      <c r="O6" s="539"/>
      <c r="P6" s="536" t="str">
        <f>IF(AND('Mapa final'!$K$10="Muy Alta",'Mapa final'!$O$10="Menor"),CONCATENATE("R",'Mapa final'!$A$10),"")</f>
        <v/>
      </c>
      <c r="Q6" s="537"/>
      <c r="R6" s="537" t="e">
        <f>IF(AND('Mapa final'!#REF!="Muy Alta",'Mapa final'!#REF!="Menor"),CONCATENATE("R",'Mapa final'!#REF!),"")</f>
        <v>#REF!</v>
      </c>
      <c r="S6" s="537"/>
      <c r="T6" s="537" t="e">
        <f>IF(AND('Mapa final'!#REF!="Muy Alta",'Mapa final'!#REF!="Menor"),CONCATENATE("R",'Mapa final'!#REF!),"")</f>
        <v>#REF!</v>
      </c>
      <c r="U6" s="539"/>
      <c r="V6" s="536" t="str">
        <f>IF(AND('Mapa final'!$K$10="Muy Alta",'Mapa final'!$O$10="Moderado"),CONCATENATE("R",'Mapa final'!$A$10),"")</f>
        <v/>
      </c>
      <c r="W6" s="537"/>
      <c r="X6" s="537" t="e">
        <f>IF(AND('Mapa final'!#REF!="Muy Alta",'Mapa final'!#REF!="Moderado"),CONCATENATE("R",'Mapa final'!#REF!),"")</f>
        <v>#REF!</v>
      </c>
      <c r="Y6" s="537"/>
      <c r="Z6" s="537" t="e">
        <f>IF(AND('Mapa final'!#REF!="Muy Alta",'Mapa final'!#REF!="Moderado"),CONCATENATE("R",'Mapa final'!#REF!),"")</f>
        <v>#REF!</v>
      </c>
      <c r="AA6" s="539"/>
      <c r="AB6" s="536" t="str">
        <f>IF(AND('Mapa final'!$K$10="Muy Alta",'Mapa final'!$O$10="Mayor"),CONCATENATE("R",'Mapa final'!$A$10),"")</f>
        <v/>
      </c>
      <c r="AC6" s="537"/>
      <c r="AD6" s="537" t="e">
        <f>IF(AND('Mapa final'!#REF!="Muy Alta",'Mapa final'!#REF!="Mayor"),CONCATENATE("R",'Mapa final'!#REF!),"")</f>
        <v>#REF!</v>
      </c>
      <c r="AE6" s="537"/>
      <c r="AF6" s="537" t="e">
        <f>IF(AND('Mapa final'!#REF!="Muy Alta",'Mapa final'!#REF!="Mayor"),CONCATENATE("R",'Mapa final'!#REF!),"")</f>
        <v>#REF!</v>
      </c>
      <c r="AG6" s="539"/>
      <c r="AH6" s="551" t="str">
        <f>IF(AND('Mapa final'!$K$10="Muy Alta",'Mapa final'!$O$10="Catastrófico"),CONCATENATE("R",'Mapa final'!$A$10),"")</f>
        <v/>
      </c>
      <c r="AI6" s="552"/>
      <c r="AJ6" s="552" t="e">
        <f>IF(AND('Mapa final'!#REF!="Muy Alta",'Mapa final'!#REF!="Catastrófico"),CONCATENATE("R",'Mapa final'!#REF!),"")</f>
        <v>#REF!</v>
      </c>
      <c r="AK6" s="552"/>
      <c r="AL6" s="552" t="e">
        <f>IF(AND('Mapa final'!#REF!="Muy Alta",'Mapa final'!#REF!="Catastrófico"),CONCATENATE("R",'Mapa final'!#REF!),"")</f>
        <v>#REF!</v>
      </c>
      <c r="AM6" s="553"/>
      <c r="AO6" s="489" t="s">
        <v>77</v>
      </c>
      <c r="AP6" s="490"/>
      <c r="AQ6" s="490"/>
      <c r="AR6" s="490"/>
      <c r="AS6" s="490"/>
      <c r="AT6" s="491"/>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487"/>
      <c r="C7" s="487"/>
      <c r="D7" s="488"/>
      <c r="E7" s="528"/>
      <c r="F7" s="529"/>
      <c r="G7" s="529"/>
      <c r="H7" s="529"/>
      <c r="I7" s="530"/>
      <c r="J7" s="538"/>
      <c r="K7" s="534"/>
      <c r="L7" s="534"/>
      <c r="M7" s="534"/>
      <c r="N7" s="534"/>
      <c r="O7" s="535"/>
      <c r="P7" s="538"/>
      <c r="Q7" s="534"/>
      <c r="R7" s="534"/>
      <c r="S7" s="534"/>
      <c r="T7" s="534"/>
      <c r="U7" s="535"/>
      <c r="V7" s="538"/>
      <c r="W7" s="534"/>
      <c r="X7" s="534"/>
      <c r="Y7" s="534"/>
      <c r="Z7" s="534"/>
      <c r="AA7" s="535"/>
      <c r="AB7" s="538"/>
      <c r="AC7" s="534"/>
      <c r="AD7" s="534"/>
      <c r="AE7" s="534"/>
      <c r="AF7" s="534"/>
      <c r="AG7" s="535"/>
      <c r="AH7" s="545"/>
      <c r="AI7" s="546"/>
      <c r="AJ7" s="546"/>
      <c r="AK7" s="546"/>
      <c r="AL7" s="546"/>
      <c r="AM7" s="547"/>
      <c r="AN7" s="53"/>
      <c r="AO7" s="492"/>
      <c r="AP7" s="493"/>
      <c r="AQ7" s="493"/>
      <c r="AR7" s="493"/>
      <c r="AS7" s="493"/>
      <c r="AT7" s="494"/>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487"/>
      <c r="C8" s="487"/>
      <c r="D8" s="488"/>
      <c r="E8" s="528"/>
      <c r="F8" s="529"/>
      <c r="G8" s="529"/>
      <c r="H8" s="529"/>
      <c r="I8" s="530"/>
      <c r="J8" s="538" t="e">
        <f>IF(AND('Mapa final'!#REF!="Muy Alta",'Mapa final'!#REF!="Leve"),CONCATENATE("R",'Mapa final'!#REF!),"")</f>
        <v>#REF!</v>
      </c>
      <c r="K8" s="534"/>
      <c r="L8" s="534" t="e">
        <f>IF(AND('Mapa final'!#REF!="Muy Alta",'Mapa final'!#REF!="Leve"),CONCATENATE("R",'Mapa final'!#REF!),"")</f>
        <v>#REF!</v>
      </c>
      <c r="M8" s="534"/>
      <c r="N8" s="534" t="str">
        <f>IF(AND('Mapa final'!$K$12="Muy Alta",'Mapa final'!$O$12="Leve"),CONCATENATE("R",'Mapa final'!$A$12),"")</f>
        <v/>
      </c>
      <c r="O8" s="535"/>
      <c r="P8" s="538" t="e">
        <f>IF(AND('Mapa final'!#REF!="Muy Alta",'Mapa final'!#REF!="Menor"),CONCATENATE("R",'Mapa final'!#REF!),"")</f>
        <v>#REF!</v>
      </c>
      <c r="Q8" s="534"/>
      <c r="R8" s="534" t="e">
        <f>IF(AND('Mapa final'!#REF!="Muy Alta",'Mapa final'!#REF!="Menor"),CONCATENATE("R",'Mapa final'!#REF!),"")</f>
        <v>#REF!</v>
      </c>
      <c r="S8" s="534"/>
      <c r="T8" s="534" t="str">
        <f>IF(AND('Mapa final'!$K$12="Muy Alta",'Mapa final'!$O$12="Menor"),CONCATENATE("R",'Mapa final'!$A$12),"")</f>
        <v/>
      </c>
      <c r="U8" s="535"/>
      <c r="V8" s="538" t="e">
        <f>IF(AND('Mapa final'!#REF!="Muy Alta",'Mapa final'!#REF!="Moderado"),CONCATENATE("R",'Mapa final'!#REF!),"")</f>
        <v>#REF!</v>
      </c>
      <c r="W8" s="534"/>
      <c r="X8" s="534" t="e">
        <f>IF(AND('Mapa final'!#REF!="Muy Alta",'Mapa final'!#REF!="Moderado"),CONCATENATE("R",'Mapa final'!#REF!),"")</f>
        <v>#REF!</v>
      </c>
      <c r="Y8" s="534"/>
      <c r="Z8" s="534" t="str">
        <f>IF(AND('Mapa final'!$K$12="Muy Alta",'Mapa final'!$O$12="Moderado"),CONCATENATE("R",'Mapa final'!$A$12),"")</f>
        <v/>
      </c>
      <c r="AA8" s="535"/>
      <c r="AB8" s="538" t="e">
        <f>IF(AND('Mapa final'!#REF!="Muy Alta",'Mapa final'!#REF!="Mayor"),CONCATENATE("R",'Mapa final'!#REF!),"")</f>
        <v>#REF!</v>
      </c>
      <c r="AC8" s="534"/>
      <c r="AD8" s="534" t="e">
        <f>IF(AND('Mapa final'!#REF!="Muy Alta",'Mapa final'!#REF!="Mayor"),CONCATENATE("R",'Mapa final'!#REF!),"")</f>
        <v>#REF!</v>
      </c>
      <c r="AE8" s="534"/>
      <c r="AF8" s="534" t="str">
        <f>IF(AND('Mapa final'!$K$12="Muy Alta",'Mapa final'!$O$12="Mayor"),CONCATENATE("R",'Mapa final'!$A$12),"")</f>
        <v/>
      </c>
      <c r="AG8" s="535"/>
      <c r="AH8" s="545" t="e">
        <f>IF(AND('Mapa final'!#REF!="Muy Alta",'Mapa final'!#REF!="Catastrófico"),CONCATENATE("R",'Mapa final'!#REF!),"")</f>
        <v>#REF!</v>
      </c>
      <c r="AI8" s="546"/>
      <c r="AJ8" s="546" t="e">
        <f>IF(AND('Mapa final'!#REF!="Muy Alta",'Mapa final'!#REF!="Catastrófico"),CONCATENATE("R",'Mapa final'!#REF!),"")</f>
        <v>#REF!</v>
      </c>
      <c r="AK8" s="546"/>
      <c r="AL8" s="546" t="str">
        <f>IF(AND('Mapa final'!$K$12="Muy Alta",'Mapa final'!$O$12="Catastrófico"),CONCATENATE("R",'Mapa final'!$A$12),"")</f>
        <v/>
      </c>
      <c r="AM8" s="547"/>
      <c r="AN8" s="53"/>
      <c r="AO8" s="492"/>
      <c r="AP8" s="493"/>
      <c r="AQ8" s="493"/>
      <c r="AR8" s="493"/>
      <c r="AS8" s="493"/>
      <c r="AT8" s="494"/>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487"/>
      <c r="C9" s="487"/>
      <c r="D9" s="488"/>
      <c r="E9" s="528"/>
      <c r="F9" s="529"/>
      <c r="G9" s="529"/>
      <c r="H9" s="529"/>
      <c r="I9" s="530"/>
      <c r="J9" s="538"/>
      <c r="K9" s="534"/>
      <c r="L9" s="534"/>
      <c r="M9" s="534"/>
      <c r="N9" s="534"/>
      <c r="O9" s="535"/>
      <c r="P9" s="538"/>
      <c r="Q9" s="534"/>
      <c r="R9" s="534"/>
      <c r="S9" s="534"/>
      <c r="T9" s="534"/>
      <c r="U9" s="535"/>
      <c r="V9" s="538"/>
      <c r="W9" s="534"/>
      <c r="X9" s="534"/>
      <c r="Y9" s="534"/>
      <c r="Z9" s="534"/>
      <c r="AA9" s="535"/>
      <c r="AB9" s="538"/>
      <c r="AC9" s="534"/>
      <c r="AD9" s="534"/>
      <c r="AE9" s="534"/>
      <c r="AF9" s="534"/>
      <c r="AG9" s="535"/>
      <c r="AH9" s="545"/>
      <c r="AI9" s="546"/>
      <c r="AJ9" s="546"/>
      <c r="AK9" s="546"/>
      <c r="AL9" s="546"/>
      <c r="AM9" s="547"/>
      <c r="AN9" s="53"/>
      <c r="AO9" s="492"/>
      <c r="AP9" s="493"/>
      <c r="AQ9" s="493"/>
      <c r="AR9" s="493"/>
      <c r="AS9" s="493"/>
      <c r="AT9" s="494"/>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487"/>
      <c r="C10" s="487"/>
      <c r="D10" s="488"/>
      <c r="E10" s="528"/>
      <c r="F10" s="529"/>
      <c r="G10" s="529"/>
      <c r="H10" s="529"/>
      <c r="I10" s="530"/>
      <c r="J10" s="538" t="str">
        <f>IF(AND('Mapa final'!$K$14="Muy Alta",'Mapa final'!$O$14="Leve"),CONCATENATE("R",'Mapa final'!$A$14),"")</f>
        <v/>
      </c>
      <c r="K10" s="534"/>
      <c r="L10" s="534" t="e">
        <f>IF(AND('Mapa final'!#REF!="Muy Alta",'Mapa final'!#REF!="Leve"),CONCATENATE("R",'Mapa final'!#REF!),"")</f>
        <v>#REF!</v>
      </c>
      <c r="M10" s="534"/>
      <c r="N10" s="534" t="e">
        <f>IF(AND('Mapa final'!#REF!="Muy Alta",'Mapa final'!#REF!="Leve"),CONCATENATE("R",'Mapa final'!#REF!),"")</f>
        <v>#REF!</v>
      </c>
      <c r="O10" s="535"/>
      <c r="P10" s="538" t="str">
        <f>IF(AND('Mapa final'!$K$14="Muy Alta",'Mapa final'!$O$14="Menor"),CONCATENATE("R",'Mapa final'!$A$14),"")</f>
        <v/>
      </c>
      <c r="Q10" s="534"/>
      <c r="R10" s="534" t="e">
        <f>IF(AND('Mapa final'!#REF!="Muy Alta",'Mapa final'!#REF!="Menor"),CONCATENATE("R",'Mapa final'!#REF!),"")</f>
        <v>#REF!</v>
      </c>
      <c r="S10" s="534"/>
      <c r="T10" s="534" t="e">
        <f>IF(AND('Mapa final'!#REF!="Muy Alta",'Mapa final'!#REF!="Menor"),CONCATENATE("R",'Mapa final'!#REF!),"")</f>
        <v>#REF!</v>
      </c>
      <c r="U10" s="535"/>
      <c r="V10" s="538" t="str">
        <f>IF(AND('Mapa final'!$K$14="Muy Alta",'Mapa final'!$O$14="Moderado"),CONCATENATE("R",'Mapa final'!$A$14),"")</f>
        <v/>
      </c>
      <c r="W10" s="534"/>
      <c r="X10" s="534" t="e">
        <f>IF(AND('Mapa final'!#REF!="Muy Alta",'Mapa final'!#REF!="Moderado"),CONCATENATE("R",'Mapa final'!#REF!),"")</f>
        <v>#REF!</v>
      </c>
      <c r="Y10" s="534"/>
      <c r="Z10" s="534" t="e">
        <f>IF(AND('Mapa final'!#REF!="Muy Alta",'Mapa final'!#REF!="Moderado"),CONCATENATE("R",'Mapa final'!#REF!),"")</f>
        <v>#REF!</v>
      </c>
      <c r="AA10" s="535"/>
      <c r="AB10" s="538" t="str">
        <f>IF(AND('Mapa final'!$K$14="Muy Alta",'Mapa final'!$O$14="Mayor"),CONCATENATE("R",'Mapa final'!$A$14),"")</f>
        <v/>
      </c>
      <c r="AC10" s="534"/>
      <c r="AD10" s="534" t="e">
        <f>IF(AND('Mapa final'!#REF!="Muy Alta",'Mapa final'!#REF!="Mayor"),CONCATENATE("R",'Mapa final'!#REF!),"")</f>
        <v>#REF!</v>
      </c>
      <c r="AE10" s="534"/>
      <c r="AF10" s="534" t="e">
        <f>IF(AND('Mapa final'!#REF!="Muy Alta",'Mapa final'!#REF!="Mayor"),CONCATENATE("R",'Mapa final'!#REF!),"")</f>
        <v>#REF!</v>
      </c>
      <c r="AG10" s="535"/>
      <c r="AH10" s="545" t="str">
        <f>IF(AND('Mapa final'!$K$14="Muy Alta",'Mapa final'!$O$14="Catastrófico"),CONCATENATE("R",'Mapa final'!$A$14),"")</f>
        <v/>
      </c>
      <c r="AI10" s="546"/>
      <c r="AJ10" s="546" t="e">
        <f>IF(AND('Mapa final'!#REF!="Muy Alta",'Mapa final'!#REF!="Catastrófico"),CONCATENATE("R",'Mapa final'!#REF!),"")</f>
        <v>#REF!</v>
      </c>
      <c r="AK10" s="546"/>
      <c r="AL10" s="546" t="e">
        <f>IF(AND('Mapa final'!#REF!="Muy Alta",'Mapa final'!#REF!="Catastrófico"),CONCATENATE("R",'Mapa final'!#REF!),"")</f>
        <v>#REF!</v>
      </c>
      <c r="AM10" s="547"/>
      <c r="AN10" s="53"/>
      <c r="AO10" s="492"/>
      <c r="AP10" s="493"/>
      <c r="AQ10" s="493"/>
      <c r="AR10" s="493"/>
      <c r="AS10" s="493"/>
      <c r="AT10" s="494"/>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487"/>
      <c r="C11" s="487"/>
      <c r="D11" s="488"/>
      <c r="E11" s="528"/>
      <c r="F11" s="529"/>
      <c r="G11" s="529"/>
      <c r="H11" s="529"/>
      <c r="I11" s="530"/>
      <c r="J11" s="538"/>
      <c r="K11" s="534"/>
      <c r="L11" s="534"/>
      <c r="M11" s="534"/>
      <c r="N11" s="534"/>
      <c r="O11" s="535"/>
      <c r="P11" s="538"/>
      <c r="Q11" s="534"/>
      <c r="R11" s="534"/>
      <c r="S11" s="534"/>
      <c r="T11" s="534"/>
      <c r="U11" s="535"/>
      <c r="V11" s="538"/>
      <c r="W11" s="534"/>
      <c r="X11" s="534"/>
      <c r="Y11" s="534"/>
      <c r="Z11" s="534"/>
      <c r="AA11" s="535"/>
      <c r="AB11" s="538"/>
      <c r="AC11" s="534"/>
      <c r="AD11" s="534"/>
      <c r="AE11" s="534"/>
      <c r="AF11" s="534"/>
      <c r="AG11" s="535"/>
      <c r="AH11" s="545"/>
      <c r="AI11" s="546"/>
      <c r="AJ11" s="546"/>
      <c r="AK11" s="546"/>
      <c r="AL11" s="546"/>
      <c r="AM11" s="547"/>
      <c r="AN11" s="53"/>
      <c r="AO11" s="492"/>
      <c r="AP11" s="493"/>
      <c r="AQ11" s="493"/>
      <c r="AR11" s="493"/>
      <c r="AS11" s="493"/>
      <c r="AT11" s="494"/>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487"/>
      <c r="C12" s="487"/>
      <c r="D12" s="488"/>
      <c r="E12" s="528"/>
      <c r="F12" s="529"/>
      <c r="G12" s="529"/>
      <c r="H12" s="529"/>
      <c r="I12" s="530"/>
      <c r="J12" s="538" t="e">
        <f>IF(AND('Mapa final'!#REF!="Muy Alta",'Mapa final'!#REF!="Leve"),CONCATENATE("R",'Mapa final'!#REF!),"")</f>
        <v>#REF!</v>
      </c>
      <c r="K12" s="534"/>
      <c r="L12" s="534" t="str">
        <f>IF(AND('Mapa final'!$K$16="Muy Alta",'Mapa final'!$O$16="Leve"),CONCATENATE("R",'Mapa final'!$A$16),"")</f>
        <v/>
      </c>
      <c r="M12" s="534"/>
      <c r="N12" s="534" t="str">
        <f>IF(AND('Mapa final'!$K$22="Muy Alta",'Mapa final'!$O$22="Leve"),CONCATENATE("R",'Mapa final'!$A$22),"")</f>
        <v/>
      </c>
      <c r="O12" s="535"/>
      <c r="P12" s="538" t="e">
        <f>IF(AND('Mapa final'!#REF!="Muy Alta",'Mapa final'!#REF!="Menor"),CONCATENATE("R",'Mapa final'!#REF!),"")</f>
        <v>#REF!</v>
      </c>
      <c r="Q12" s="534"/>
      <c r="R12" s="534" t="str">
        <f>IF(AND('Mapa final'!$K$16="Muy Alta",'Mapa final'!$O$16="Menor"),CONCATENATE("R",'Mapa final'!$A$16),"")</f>
        <v/>
      </c>
      <c r="S12" s="534"/>
      <c r="T12" s="534" t="str">
        <f>IF(AND('Mapa final'!$K$22="Muy Alta",'Mapa final'!$O$22="Menor"),CONCATENATE("R",'Mapa final'!$A$22),"")</f>
        <v/>
      </c>
      <c r="U12" s="535"/>
      <c r="V12" s="538" t="e">
        <f>IF(AND('Mapa final'!#REF!="Muy Alta",'Mapa final'!#REF!="Moderado"),CONCATENATE("R",'Mapa final'!#REF!),"")</f>
        <v>#REF!</v>
      </c>
      <c r="W12" s="534"/>
      <c r="X12" s="534" t="str">
        <f>IF(AND('Mapa final'!$K$16="Muy Alta",'Mapa final'!$O$16="Moderado"),CONCATENATE("R",'Mapa final'!$A$16),"")</f>
        <v/>
      </c>
      <c r="Y12" s="534"/>
      <c r="Z12" s="534" t="str">
        <f>IF(AND('Mapa final'!$K$22="Muy Alta",'Mapa final'!$O$22="Moderado"),CONCATENATE("R",'Mapa final'!$A$22),"")</f>
        <v/>
      </c>
      <c r="AA12" s="535"/>
      <c r="AB12" s="538" t="e">
        <f>IF(AND('Mapa final'!#REF!="Muy Alta",'Mapa final'!#REF!="Mayor"),CONCATENATE("R",'Mapa final'!#REF!),"")</f>
        <v>#REF!</v>
      </c>
      <c r="AC12" s="534"/>
      <c r="AD12" s="534" t="str">
        <f>IF(AND('Mapa final'!$K$16="Muy Alta",'Mapa final'!$O$16="Mayor"),CONCATENATE("R",'Mapa final'!$A$16),"")</f>
        <v/>
      </c>
      <c r="AE12" s="534"/>
      <c r="AF12" s="534" t="str">
        <f>IF(AND('Mapa final'!$K$22="Muy Alta",'Mapa final'!$O$22="Mayor"),CONCATENATE("R",'Mapa final'!$A$22),"")</f>
        <v/>
      </c>
      <c r="AG12" s="535"/>
      <c r="AH12" s="545" t="e">
        <f>IF(AND('Mapa final'!#REF!="Muy Alta",'Mapa final'!#REF!="Catastrófico"),CONCATENATE("R",'Mapa final'!#REF!),"")</f>
        <v>#REF!</v>
      </c>
      <c r="AI12" s="546"/>
      <c r="AJ12" s="546" t="str">
        <f>IF(AND('Mapa final'!$K$16="Muy Alta",'Mapa final'!$O$16="Catastrófico"),CONCATENATE("R",'Mapa final'!$A$16),"")</f>
        <v/>
      </c>
      <c r="AK12" s="546"/>
      <c r="AL12" s="546" t="str">
        <f>IF(AND('Mapa final'!$K$22="Muy Alta",'Mapa final'!$O$22="Catastrófico"),CONCATENATE("R",'Mapa final'!$A$22),"")</f>
        <v/>
      </c>
      <c r="AM12" s="547"/>
      <c r="AN12" s="53"/>
      <c r="AO12" s="492"/>
      <c r="AP12" s="493"/>
      <c r="AQ12" s="493"/>
      <c r="AR12" s="493"/>
      <c r="AS12" s="493"/>
      <c r="AT12" s="494"/>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487"/>
      <c r="C13" s="487"/>
      <c r="D13" s="488"/>
      <c r="E13" s="531"/>
      <c r="F13" s="532"/>
      <c r="G13" s="532"/>
      <c r="H13" s="532"/>
      <c r="I13" s="533"/>
      <c r="J13" s="538"/>
      <c r="K13" s="534"/>
      <c r="L13" s="534"/>
      <c r="M13" s="534"/>
      <c r="N13" s="534"/>
      <c r="O13" s="535"/>
      <c r="P13" s="538"/>
      <c r="Q13" s="534"/>
      <c r="R13" s="534"/>
      <c r="S13" s="534"/>
      <c r="T13" s="534"/>
      <c r="U13" s="535"/>
      <c r="V13" s="538"/>
      <c r="W13" s="534"/>
      <c r="X13" s="534"/>
      <c r="Y13" s="534"/>
      <c r="Z13" s="534"/>
      <c r="AA13" s="535"/>
      <c r="AB13" s="538"/>
      <c r="AC13" s="534"/>
      <c r="AD13" s="534"/>
      <c r="AE13" s="534"/>
      <c r="AF13" s="534"/>
      <c r="AG13" s="535"/>
      <c r="AH13" s="548"/>
      <c r="AI13" s="549"/>
      <c r="AJ13" s="549"/>
      <c r="AK13" s="549"/>
      <c r="AL13" s="549"/>
      <c r="AM13" s="550"/>
      <c r="AN13" s="53"/>
      <c r="AO13" s="495"/>
      <c r="AP13" s="496"/>
      <c r="AQ13" s="496"/>
      <c r="AR13" s="496"/>
      <c r="AS13" s="496"/>
      <c r="AT13" s="497"/>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487"/>
      <c r="C14" s="487"/>
      <c r="D14" s="488"/>
      <c r="E14" s="525" t="s">
        <v>109</v>
      </c>
      <c r="F14" s="526"/>
      <c r="G14" s="526"/>
      <c r="H14" s="526"/>
      <c r="I14" s="526"/>
      <c r="J14" s="560" t="str">
        <f>IF(AND('Mapa final'!$K$10="Alta",'Mapa final'!$O$10="Leve"),CONCATENATE("R",'Mapa final'!$A$10),"")</f>
        <v/>
      </c>
      <c r="K14" s="561"/>
      <c r="L14" s="561" t="e">
        <f>IF(AND('Mapa final'!#REF!="Alta",'Mapa final'!#REF!="Leve"),CONCATENATE("R",'Mapa final'!#REF!),"")</f>
        <v>#REF!</v>
      </c>
      <c r="M14" s="561"/>
      <c r="N14" s="561" t="e">
        <f>IF(AND('Mapa final'!#REF!="Alta",'Mapa final'!#REF!="Leve"),CONCATENATE("R",'Mapa final'!#REF!),"")</f>
        <v>#REF!</v>
      </c>
      <c r="O14" s="562"/>
      <c r="P14" s="560" t="str">
        <f>IF(AND('Mapa final'!$K$10="Alta",'Mapa final'!$O$10="Menor"),CONCATENATE("R",'Mapa final'!$A$10),"")</f>
        <v/>
      </c>
      <c r="Q14" s="561"/>
      <c r="R14" s="561" t="e">
        <f>IF(AND('Mapa final'!#REF!="Alta",'Mapa final'!#REF!="Menor"),CONCATENATE("R",'Mapa final'!#REF!),"")</f>
        <v>#REF!</v>
      </c>
      <c r="S14" s="561"/>
      <c r="T14" s="561" t="e">
        <f>IF(AND('Mapa final'!#REF!="Alta",'Mapa final'!#REF!="Menor"),CONCATENATE("R",'Mapa final'!#REF!),"")</f>
        <v>#REF!</v>
      </c>
      <c r="U14" s="562"/>
      <c r="V14" s="536" t="str">
        <f>IF(AND('Mapa final'!$K$10="Alta",'Mapa final'!$O$10="Moderado"),CONCATENATE("R",'Mapa final'!$A$10),"")</f>
        <v/>
      </c>
      <c r="W14" s="537"/>
      <c r="X14" s="537" t="e">
        <f>IF(AND('Mapa final'!#REF!="Alta",'Mapa final'!#REF!="Moderado"),CONCATENATE("R",'Mapa final'!#REF!),"")</f>
        <v>#REF!</v>
      </c>
      <c r="Y14" s="537"/>
      <c r="Z14" s="537" t="e">
        <f>IF(AND('Mapa final'!#REF!="Alta",'Mapa final'!#REF!="Moderado"),CONCATENATE("R",'Mapa final'!#REF!),"")</f>
        <v>#REF!</v>
      </c>
      <c r="AA14" s="539"/>
      <c r="AB14" s="536" t="str">
        <f>IF(AND('Mapa final'!$K$10="Alta",'Mapa final'!$O$10="Mayor"),CONCATENATE("R",'Mapa final'!$A$10),"")</f>
        <v/>
      </c>
      <c r="AC14" s="537"/>
      <c r="AD14" s="537" t="e">
        <f>IF(AND('Mapa final'!#REF!="Alta",'Mapa final'!#REF!="Mayor"),CONCATENATE("R",'Mapa final'!#REF!),"")</f>
        <v>#REF!</v>
      </c>
      <c r="AE14" s="537"/>
      <c r="AF14" s="537" t="e">
        <f>IF(AND('Mapa final'!#REF!="Alta",'Mapa final'!#REF!="Mayor"),CONCATENATE("R",'Mapa final'!#REF!),"")</f>
        <v>#REF!</v>
      </c>
      <c r="AG14" s="539"/>
      <c r="AH14" s="551" t="str">
        <f>IF(AND('Mapa final'!$K$10="Alta",'Mapa final'!$O$10="Catastrófico"),CONCATENATE("R",'Mapa final'!$A$10),"")</f>
        <v/>
      </c>
      <c r="AI14" s="552"/>
      <c r="AJ14" s="552" t="e">
        <f>IF(AND('Mapa final'!#REF!="Alta",'Mapa final'!#REF!="Catastrófico"),CONCATENATE("R",'Mapa final'!#REF!),"")</f>
        <v>#REF!</v>
      </c>
      <c r="AK14" s="552"/>
      <c r="AL14" s="552" t="e">
        <f>IF(AND('Mapa final'!#REF!="Alta",'Mapa final'!#REF!="Catastrófico"),CONCATENATE("R",'Mapa final'!#REF!),"")</f>
        <v>#REF!</v>
      </c>
      <c r="AM14" s="553"/>
      <c r="AN14" s="53"/>
      <c r="AO14" s="498" t="s">
        <v>78</v>
      </c>
      <c r="AP14" s="499"/>
      <c r="AQ14" s="499"/>
      <c r="AR14" s="499"/>
      <c r="AS14" s="499"/>
      <c r="AT14" s="500"/>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487"/>
      <c r="C15" s="487"/>
      <c r="D15" s="488"/>
      <c r="E15" s="528"/>
      <c r="F15" s="529"/>
      <c r="G15" s="529"/>
      <c r="H15" s="529"/>
      <c r="I15" s="529"/>
      <c r="J15" s="554"/>
      <c r="K15" s="555"/>
      <c r="L15" s="555"/>
      <c r="M15" s="555"/>
      <c r="N15" s="555"/>
      <c r="O15" s="556"/>
      <c r="P15" s="554"/>
      <c r="Q15" s="555"/>
      <c r="R15" s="555"/>
      <c r="S15" s="555"/>
      <c r="T15" s="555"/>
      <c r="U15" s="556"/>
      <c r="V15" s="538"/>
      <c r="W15" s="534"/>
      <c r="X15" s="534"/>
      <c r="Y15" s="534"/>
      <c r="Z15" s="534"/>
      <c r="AA15" s="535"/>
      <c r="AB15" s="538"/>
      <c r="AC15" s="534"/>
      <c r="AD15" s="534"/>
      <c r="AE15" s="534"/>
      <c r="AF15" s="534"/>
      <c r="AG15" s="535"/>
      <c r="AH15" s="545"/>
      <c r="AI15" s="546"/>
      <c r="AJ15" s="546"/>
      <c r="AK15" s="546"/>
      <c r="AL15" s="546"/>
      <c r="AM15" s="547"/>
      <c r="AN15" s="53"/>
      <c r="AO15" s="501"/>
      <c r="AP15" s="502"/>
      <c r="AQ15" s="502"/>
      <c r="AR15" s="502"/>
      <c r="AS15" s="502"/>
      <c r="AT15" s="50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487"/>
      <c r="C16" s="487"/>
      <c r="D16" s="488"/>
      <c r="E16" s="528"/>
      <c r="F16" s="529"/>
      <c r="G16" s="529"/>
      <c r="H16" s="529"/>
      <c r="I16" s="529"/>
      <c r="J16" s="554" t="e">
        <f>IF(AND('Mapa final'!#REF!="Alta",'Mapa final'!#REF!="Leve"),CONCATENATE("R",'Mapa final'!#REF!),"")</f>
        <v>#REF!</v>
      </c>
      <c r="K16" s="555"/>
      <c r="L16" s="555" t="e">
        <f>IF(AND('Mapa final'!#REF!="Alta",'Mapa final'!#REF!="Leve"),CONCATENATE("R",'Mapa final'!#REF!),"")</f>
        <v>#REF!</v>
      </c>
      <c r="M16" s="555"/>
      <c r="N16" s="555" t="str">
        <f>IF(AND('Mapa final'!$K$12="Alta",'Mapa final'!$O$12="Leve"),CONCATENATE("R",'Mapa final'!$A$12),"")</f>
        <v/>
      </c>
      <c r="O16" s="556"/>
      <c r="P16" s="554" t="e">
        <f>IF(AND('Mapa final'!#REF!="Alta",'Mapa final'!#REF!="Menor"),CONCATENATE("R",'Mapa final'!#REF!),"")</f>
        <v>#REF!</v>
      </c>
      <c r="Q16" s="555"/>
      <c r="R16" s="555" t="e">
        <f>IF(AND('Mapa final'!#REF!="Alta",'Mapa final'!#REF!="Menor"),CONCATENATE("R",'Mapa final'!#REF!),"")</f>
        <v>#REF!</v>
      </c>
      <c r="S16" s="555"/>
      <c r="T16" s="555" t="str">
        <f>IF(AND('Mapa final'!$K$12="Alta",'Mapa final'!$O$12="Menor"),CONCATENATE("R",'Mapa final'!$A$12),"")</f>
        <v/>
      </c>
      <c r="U16" s="556"/>
      <c r="V16" s="538" t="e">
        <f>IF(AND('Mapa final'!#REF!="Alta",'Mapa final'!#REF!="Moderado"),CONCATENATE("R",'Mapa final'!#REF!),"")</f>
        <v>#REF!</v>
      </c>
      <c r="W16" s="534"/>
      <c r="X16" s="534" t="e">
        <f>IF(AND('Mapa final'!#REF!="Alta",'Mapa final'!#REF!="Moderado"),CONCATENATE("R",'Mapa final'!#REF!),"")</f>
        <v>#REF!</v>
      </c>
      <c r="Y16" s="534"/>
      <c r="Z16" s="534" t="str">
        <f>IF(AND('Mapa final'!$K$12="Alta",'Mapa final'!$O$12="Moderado"),CONCATENATE("R",'Mapa final'!$A$12),"")</f>
        <v/>
      </c>
      <c r="AA16" s="535"/>
      <c r="AB16" s="538" t="e">
        <f>IF(AND('Mapa final'!#REF!="Alta",'Mapa final'!#REF!="Mayor"),CONCATENATE("R",'Mapa final'!#REF!),"")</f>
        <v>#REF!</v>
      </c>
      <c r="AC16" s="534"/>
      <c r="AD16" s="534" t="e">
        <f>IF(AND('Mapa final'!#REF!="Alta",'Mapa final'!#REF!="Mayor"),CONCATENATE("R",'Mapa final'!#REF!),"")</f>
        <v>#REF!</v>
      </c>
      <c r="AE16" s="534"/>
      <c r="AF16" s="534" t="str">
        <f>IF(AND('Mapa final'!$K$12="Alta",'Mapa final'!$O$12="Mayor"),CONCATENATE("R",'Mapa final'!$A$12),"")</f>
        <v/>
      </c>
      <c r="AG16" s="535"/>
      <c r="AH16" s="545" t="e">
        <f>IF(AND('Mapa final'!#REF!="Alta",'Mapa final'!#REF!="Catastrófico"),CONCATENATE("R",'Mapa final'!#REF!),"")</f>
        <v>#REF!</v>
      </c>
      <c r="AI16" s="546"/>
      <c r="AJ16" s="546" t="e">
        <f>IF(AND('Mapa final'!#REF!="Alta",'Mapa final'!#REF!="Catastrófico"),CONCATENATE("R",'Mapa final'!#REF!),"")</f>
        <v>#REF!</v>
      </c>
      <c r="AK16" s="546"/>
      <c r="AL16" s="546" t="str">
        <f>IF(AND('Mapa final'!$K$12="Alta",'Mapa final'!$O$12="Catastrófico"),CONCATENATE("R",'Mapa final'!$A$12),"")</f>
        <v/>
      </c>
      <c r="AM16" s="547"/>
      <c r="AN16" s="53"/>
      <c r="AO16" s="501"/>
      <c r="AP16" s="502"/>
      <c r="AQ16" s="502"/>
      <c r="AR16" s="502"/>
      <c r="AS16" s="502"/>
      <c r="AT16" s="50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487"/>
      <c r="C17" s="487"/>
      <c r="D17" s="488"/>
      <c r="E17" s="528"/>
      <c r="F17" s="529"/>
      <c r="G17" s="529"/>
      <c r="H17" s="529"/>
      <c r="I17" s="529"/>
      <c r="J17" s="554"/>
      <c r="K17" s="555"/>
      <c r="L17" s="555"/>
      <c r="M17" s="555"/>
      <c r="N17" s="555"/>
      <c r="O17" s="556"/>
      <c r="P17" s="554"/>
      <c r="Q17" s="555"/>
      <c r="R17" s="555"/>
      <c r="S17" s="555"/>
      <c r="T17" s="555"/>
      <c r="U17" s="556"/>
      <c r="V17" s="538"/>
      <c r="W17" s="534"/>
      <c r="X17" s="534"/>
      <c r="Y17" s="534"/>
      <c r="Z17" s="534"/>
      <c r="AA17" s="535"/>
      <c r="AB17" s="538"/>
      <c r="AC17" s="534"/>
      <c r="AD17" s="534"/>
      <c r="AE17" s="534"/>
      <c r="AF17" s="534"/>
      <c r="AG17" s="535"/>
      <c r="AH17" s="545"/>
      <c r="AI17" s="546"/>
      <c r="AJ17" s="546"/>
      <c r="AK17" s="546"/>
      <c r="AL17" s="546"/>
      <c r="AM17" s="547"/>
      <c r="AN17" s="53"/>
      <c r="AO17" s="501"/>
      <c r="AP17" s="502"/>
      <c r="AQ17" s="502"/>
      <c r="AR17" s="502"/>
      <c r="AS17" s="502"/>
      <c r="AT17" s="50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487"/>
      <c r="C18" s="487"/>
      <c r="D18" s="488"/>
      <c r="E18" s="528"/>
      <c r="F18" s="529"/>
      <c r="G18" s="529"/>
      <c r="H18" s="529"/>
      <c r="I18" s="529"/>
      <c r="J18" s="554" t="str">
        <f>IF(AND('Mapa final'!$K$14="Alta",'Mapa final'!$O$14="Leve"),CONCATENATE("R",'Mapa final'!$A$14),"")</f>
        <v/>
      </c>
      <c r="K18" s="555"/>
      <c r="L18" s="555" t="e">
        <f>IF(AND('Mapa final'!#REF!="Alta",'Mapa final'!#REF!="Leve"),CONCATENATE("R",'Mapa final'!#REF!),"")</f>
        <v>#REF!</v>
      </c>
      <c r="M18" s="555"/>
      <c r="N18" s="555" t="e">
        <f>IF(AND('Mapa final'!#REF!="Alta",'Mapa final'!#REF!="Leve"),CONCATENATE("R",'Mapa final'!#REF!),"")</f>
        <v>#REF!</v>
      </c>
      <c r="O18" s="556"/>
      <c r="P18" s="554" t="str">
        <f>IF(AND('Mapa final'!$K$14="Alta",'Mapa final'!$O$14="Menor"),CONCATENATE("R",'Mapa final'!$A$14),"")</f>
        <v/>
      </c>
      <c r="Q18" s="555"/>
      <c r="R18" s="555" t="e">
        <f>IF(AND('Mapa final'!#REF!="Alta",'Mapa final'!#REF!="Menor"),CONCATENATE("R",'Mapa final'!#REF!),"")</f>
        <v>#REF!</v>
      </c>
      <c r="S18" s="555"/>
      <c r="T18" s="555" t="e">
        <f>IF(AND('Mapa final'!#REF!="Alta",'Mapa final'!#REF!="Menor"),CONCATENATE("R",'Mapa final'!#REF!),"")</f>
        <v>#REF!</v>
      </c>
      <c r="U18" s="556"/>
      <c r="V18" s="538" t="str">
        <f>IF(AND('Mapa final'!$K$14="Alta",'Mapa final'!$O$14="Moderado"),CONCATENATE("R",'Mapa final'!$A$14),"")</f>
        <v/>
      </c>
      <c r="W18" s="534"/>
      <c r="X18" s="534" t="e">
        <f>IF(AND('Mapa final'!#REF!="Alta",'Mapa final'!#REF!="Moderado"),CONCATENATE("R",'Mapa final'!#REF!),"")</f>
        <v>#REF!</v>
      </c>
      <c r="Y18" s="534"/>
      <c r="Z18" s="534" t="e">
        <f>IF(AND('Mapa final'!#REF!="Alta",'Mapa final'!#REF!="Moderado"),CONCATENATE("R",'Mapa final'!#REF!),"")</f>
        <v>#REF!</v>
      </c>
      <c r="AA18" s="535"/>
      <c r="AB18" s="538" t="str">
        <f>IF(AND('Mapa final'!$K$14="Alta",'Mapa final'!$O$14="Mayor"),CONCATENATE("R",'Mapa final'!$A$14),"")</f>
        <v/>
      </c>
      <c r="AC18" s="534"/>
      <c r="AD18" s="534" t="e">
        <f>IF(AND('Mapa final'!#REF!="Alta",'Mapa final'!#REF!="Mayor"),CONCATENATE("R",'Mapa final'!#REF!),"")</f>
        <v>#REF!</v>
      </c>
      <c r="AE18" s="534"/>
      <c r="AF18" s="534" t="e">
        <f>IF(AND('Mapa final'!#REF!="Alta",'Mapa final'!#REF!="Mayor"),CONCATENATE("R",'Mapa final'!#REF!),"")</f>
        <v>#REF!</v>
      </c>
      <c r="AG18" s="535"/>
      <c r="AH18" s="545" t="str">
        <f>IF(AND('Mapa final'!$K$14="Alta",'Mapa final'!$O$14="Catastrófico"),CONCATENATE("R",'Mapa final'!$A$14),"")</f>
        <v/>
      </c>
      <c r="AI18" s="546"/>
      <c r="AJ18" s="546" t="e">
        <f>IF(AND('Mapa final'!#REF!="Alta",'Mapa final'!#REF!="Catastrófico"),CONCATENATE("R",'Mapa final'!#REF!),"")</f>
        <v>#REF!</v>
      </c>
      <c r="AK18" s="546"/>
      <c r="AL18" s="546" t="e">
        <f>IF(AND('Mapa final'!#REF!="Alta",'Mapa final'!#REF!="Catastrófico"),CONCATENATE("R",'Mapa final'!#REF!),"")</f>
        <v>#REF!</v>
      </c>
      <c r="AM18" s="547"/>
      <c r="AN18" s="53"/>
      <c r="AO18" s="501"/>
      <c r="AP18" s="502"/>
      <c r="AQ18" s="502"/>
      <c r="AR18" s="502"/>
      <c r="AS18" s="502"/>
      <c r="AT18" s="50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487"/>
      <c r="C19" s="487"/>
      <c r="D19" s="488"/>
      <c r="E19" s="528"/>
      <c r="F19" s="529"/>
      <c r="G19" s="529"/>
      <c r="H19" s="529"/>
      <c r="I19" s="529"/>
      <c r="J19" s="554"/>
      <c r="K19" s="555"/>
      <c r="L19" s="555"/>
      <c r="M19" s="555"/>
      <c r="N19" s="555"/>
      <c r="O19" s="556"/>
      <c r="P19" s="554"/>
      <c r="Q19" s="555"/>
      <c r="R19" s="555"/>
      <c r="S19" s="555"/>
      <c r="T19" s="555"/>
      <c r="U19" s="556"/>
      <c r="V19" s="538"/>
      <c r="W19" s="534"/>
      <c r="X19" s="534"/>
      <c r="Y19" s="534"/>
      <c r="Z19" s="534"/>
      <c r="AA19" s="535"/>
      <c r="AB19" s="538"/>
      <c r="AC19" s="534"/>
      <c r="AD19" s="534"/>
      <c r="AE19" s="534"/>
      <c r="AF19" s="534"/>
      <c r="AG19" s="535"/>
      <c r="AH19" s="545"/>
      <c r="AI19" s="546"/>
      <c r="AJ19" s="546"/>
      <c r="AK19" s="546"/>
      <c r="AL19" s="546"/>
      <c r="AM19" s="547"/>
      <c r="AN19" s="53"/>
      <c r="AO19" s="501"/>
      <c r="AP19" s="502"/>
      <c r="AQ19" s="502"/>
      <c r="AR19" s="502"/>
      <c r="AS19" s="502"/>
      <c r="AT19" s="50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487"/>
      <c r="C20" s="487"/>
      <c r="D20" s="488"/>
      <c r="E20" s="528"/>
      <c r="F20" s="529"/>
      <c r="G20" s="529"/>
      <c r="H20" s="529"/>
      <c r="I20" s="529"/>
      <c r="J20" s="554" t="e">
        <f>IF(AND('Mapa final'!#REF!="Alta",'Mapa final'!#REF!="Leve"),CONCATENATE("R",'Mapa final'!#REF!),"")</f>
        <v>#REF!</v>
      </c>
      <c r="K20" s="555"/>
      <c r="L20" s="555" t="str">
        <f>IF(AND('Mapa final'!$K$16="Alta",'Mapa final'!$O$16="Leve"),CONCATENATE("R",'Mapa final'!$A$16),"")</f>
        <v/>
      </c>
      <c r="M20" s="555"/>
      <c r="N20" s="555" t="str">
        <f>IF(AND('Mapa final'!$K$22="Alta",'Mapa final'!$O$22="Leve"),CONCATENATE("R",'Mapa final'!$A$22),"")</f>
        <v/>
      </c>
      <c r="O20" s="556"/>
      <c r="P20" s="554" t="e">
        <f>IF(AND('Mapa final'!#REF!="Alta",'Mapa final'!#REF!="Menor"),CONCATENATE("R",'Mapa final'!#REF!),"")</f>
        <v>#REF!</v>
      </c>
      <c r="Q20" s="555"/>
      <c r="R20" s="555" t="str">
        <f>IF(AND('Mapa final'!$K$16="Alta",'Mapa final'!$O$16="Menor"),CONCATENATE("R",'Mapa final'!$A$16),"")</f>
        <v/>
      </c>
      <c r="S20" s="555"/>
      <c r="T20" s="555" t="str">
        <f>IF(AND('Mapa final'!$K$22="Alta",'Mapa final'!$O$22="Menor"),CONCATENATE("R",'Mapa final'!$A$22),"")</f>
        <v/>
      </c>
      <c r="U20" s="556"/>
      <c r="V20" s="538" t="e">
        <f>IF(AND('Mapa final'!#REF!="Alta",'Mapa final'!#REF!="Moderado"),CONCATENATE("R",'Mapa final'!#REF!),"")</f>
        <v>#REF!</v>
      </c>
      <c r="W20" s="534"/>
      <c r="X20" s="534" t="str">
        <f>IF(AND('Mapa final'!$K$16="Alta",'Mapa final'!$O$16="Moderado"),CONCATENATE("R",'Mapa final'!$A$16),"")</f>
        <v/>
      </c>
      <c r="Y20" s="534"/>
      <c r="Z20" s="534" t="str">
        <f>IF(AND('Mapa final'!$K$22="Alta",'Mapa final'!$O$22="Moderado"),CONCATENATE("R",'Mapa final'!$A$22),"")</f>
        <v/>
      </c>
      <c r="AA20" s="535"/>
      <c r="AB20" s="538" t="e">
        <f>IF(AND('Mapa final'!#REF!="Alta",'Mapa final'!#REF!="Mayor"),CONCATENATE("R",'Mapa final'!#REF!),"")</f>
        <v>#REF!</v>
      </c>
      <c r="AC20" s="534"/>
      <c r="AD20" s="534" t="str">
        <f>IF(AND('Mapa final'!$K$16="Alta",'Mapa final'!$O$16="Mayor"),CONCATENATE("R",'Mapa final'!$A$16),"")</f>
        <v/>
      </c>
      <c r="AE20" s="534"/>
      <c r="AF20" s="534" t="str">
        <f>IF(AND('Mapa final'!$K$22="Alta",'Mapa final'!$O$22="Mayor"),CONCATENATE("R",'Mapa final'!$A$22),"")</f>
        <v/>
      </c>
      <c r="AG20" s="535"/>
      <c r="AH20" s="545" t="e">
        <f>IF(AND('Mapa final'!#REF!="Alta",'Mapa final'!#REF!="Catastrófico"),CONCATENATE("R",'Mapa final'!#REF!),"")</f>
        <v>#REF!</v>
      </c>
      <c r="AI20" s="546"/>
      <c r="AJ20" s="546" t="str">
        <f>IF(AND('Mapa final'!$K$16="Alta",'Mapa final'!$O$16="Catastrófico"),CONCATENATE("R",'Mapa final'!$A$16),"")</f>
        <v/>
      </c>
      <c r="AK20" s="546"/>
      <c r="AL20" s="546" t="str">
        <f>IF(AND('Mapa final'!$K$22="Alta",'Mapa final'!$O$22="Catastrófico"),CONCATENATE("R",'Mapa final'!$A$22),"")</f>
        <v/>
      </c>
      <c r="AM20" s="547"/>
      <c r="AN20" s="53"/>
      <c r="AO20" s="501"/>
      <c r="AP20" s="502"/>
      <c r="AQ20" s="502"/>
      <c r="AR20" s="502"/>
      <c r="AS20" s="502"/>
      <c r="AT20" s="50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487"/>
      <c r="C21" s="487"/>
      <c r="D21" s="488"/>
      <c r="E21" s="531"/>
      <c r="F21" s="532"/>
      <c r="G21" s="532"/>
      <c r="H21" s="532"/>
      <c r="I21" s="532"/>
      <c r="J21" s="557"/>
      <c r="K21" s="558"/>
      <c r="L21" s="558"/>
      <c r="M21" s="558"/>
      <c r="N21" s="558"/>
      <c r="O21" s="559"/>
      <c r="P21" s="557"/>
      <c r="Q21" s="558"/>
      <c r="R21" s="558"/>
      <c r="S21" s="558"/>
      <c r="T21" s="558"/>
      <c r="U21" s="559"/>
      <c r="V21" s="542"/>
      <c r="W21" s="543"/>
      <c r="X21" s="543"/>
      <c r="Y21" s="543"/>
      <c r="Z21" s="543"/>
      <c r="AA21" s="544"/>
      <c r="AB21" s="542"/>
      <c r="AC21" s="543"/>
      <c r="AD21" s="543"/>
      <c r="AE21" s="543"/>
      <c r="AF21" s="543"/>
      <c r="AG21" s="544"/>
      <c r="AH21" s="548"/>
      <c r="AI21" s="549"/>
      <c r="AJ21" s="549"/>
      <c r="AK21" s="549"/>
      <c r="AL21" s="549"/>
      <c r="AM21" s="550"/>
      <c r="AN21" s="53"/>
      <c r="AO21" s="504"/>
      <c r="AP21" s="505"/>
      <c r="AQ21" s="505"/>
      <c r="AR21" s="505"/>
      <c r="AS21" s="505"/>
      <c r="AT21" s="506"/>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487"/>
      <c r="C22" s="487"/>
      <c r="D22" s="488"/>
      <c r="E22" s="525" t="s">
        <v>111</v>
      </c>
      <c r="F22" s="526"/>
      <c r="G22" s="526"/>
      <c r="H22" s="526"/>
      <c r="I22" s="527"/>
      <c r="J22" s="560" t="str">
        <f>IF(AND('Mapa final'!$K$10="Media",'Mapa final'!$O$10="Leve"),CONCATENATE("R",'Mapa final'!$A$10),"")</f>
        <v/>
      </c>
      <c r="K22" s="561"/>
      <c r="L22" s="561" t="e">
        <f>IF(AND('Mapa final'!#REF!="Media",'Mapa final'!#REF!="Leve"),CONCATENATE("R",'Mapa final'!#REF!),"")</f>
        <v>#REF!</v>
      </c>
      <c r="M22" s="561"/>
      <c r="N22" s="561" t="e">
        <f>IF(AND('Mapa final'!#REF!="Media",'Mapa final'!#REF!="Leve"),CONCATENATE("R",'Mapa final'!#REF!),"")</f>
        <v>#REF!</v>
      </c>
      <c r="O22" s="562"/>
      <c r="P22" s="560" t="str">
        <f>IF(AND('Mapa final'!$K$10="Media",'Mapa final'!$O$10="Menor"),CONCATENATE("R",'Mapa final'!$A$10),"")</f>
        <v/>
      </c>
      <c r="Q22" s="561"/>
      <c r="R22" s="561" t="e">
        <f>IF(AND('Mapa final'!#REF!="Media",'Mapa final'!#REF!="Menor"),CONCATENATE("R",'Mapa final'!#REF!),"")</f>
        <v>#REF!</v>
      </c>
      <c r="S22" s="561"/>
      <c r="T22" s="561" t="e">
        <f>IF(AND('Mapa final'!#REF!="Media",'Mapa final'!#REF!="Menor"),CONCATENATE("R",'Mapa final'!#REF!),"")</f>
        <v>#REF!</v>
      </c>
      <c r="U22" s="562"/>
      <c r="V22" s="560" t="str">
        <f>IF(AND('Mapa final'!$K$10="Media",'Mapa final'!$O$10="Moderado"),CONCATENATE("R",'Mapa final'!$A$10),"")</f>
        <v>R1</v>
      </c>
      <c r="W22" s="561"/>
      <c r="X22" s="561" t="e">
        <f>IF(AND('Mapa final'!#REF!="Media",'Mapa final'!#REF!="Moderado"),CONCATENATE("R",'Mapa final'!#REF!),"")</f>
        <v>#REF!</v>
      </c>
      <c r="Y22" s="561"/>
      <c r="Z22" s="561" t="e">
        <f>IF(AND('Mapa final'!#REF!="Media",'Mapa final'!#REF!="Moderado"),CONCATENATE("R",'Mapa final'!#REF!),"")</f>
        <v>#REF!</v>
      </c>
      <c r="AA22" s="562"/>
      <c r="AB22" s="536" t="str">
        <f>IF(AND('Mapa final'!$K$10="Media",'Mapa final'!$O$10="Mayor"),CONCATENATE("R",'Mapa final'!$A$10),"")</f>
        <v/>
      </c>
      <c r="AC22" s="537"/>
      <c r="AD22" s="537" t="e">
        <f>IF(AND('Mapa final'!#REF!="Media",'Mapa final'!#REF!="Mayor"),CONCATENATE("R",'Mapa final'!#REF!),"")</f>
        <v>#REF!</v>
      </c>
      <c r="AE22" s="537"/>
      <c r="AF22" s="537" t="e">
        <f>IF(AND('Mapa final'!#REF!="Media",'Mapa final'!#REF!="Mayor"),CONCATENATE("R",'Mapa final'!#REF!),"")</f>
        <v>#REF!</v>
      </c>
      <c r="AG22" s="539"/>
      <c r="AH22" s="551" t="str">
        <f>IF(AND('Mapa final'!$K$10="Media",'Mapa final'!$O$10="Catastrófico"),CONCATENATE("R",'Mapa final'!$A$10),"")</f>
        <v/>
      </c>
      <c r="AI22" s="552"/>
      <c r="AJ22" s="552" t="e">
        <f>IF(AND('Mapa final'!#REF!="Media",'Mapa final'!#REF!="Catastrófico"),CONCATENATE("R",'Mapa final'!#REF!),"")</f>
        <v>#REF!</v>
      </c>
      <c r="AK22" s="552"/>
      <c r="AL22" s="552" t="e">
        <f>IF(AND('Mapa final'!#REF!="Media",'Mapa final'!#REF!="Catastrófico"),CONCATENATE("R",'Mapa final'!#REF!),"")</f>
        <v>#REF!</v>
      </c>
      <c r="AM22" s="553"/>
      <c r="AN22" s="53"/>
      <c r="AO22" s="507" t="s">
        <v>79</v>
      </c>
      <c r="AP22" s="508"/>
      <c r="AQ22" s="508"/>
      <c r="AR22" s="508"/>
      <c r="AS22" s="508"/>
      <c r="AT22" s="509"/>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487"/>
      <c r="C23" s="487"/>
      <c r="D23" s="488"/>
      <c r="E23" s="528"/>
      <c r="F23" s="529"/>
      <c r="G23" s="529"/>
      <c r="H23" s="529"/>
      <c r="I23" s="530"/>
      <c r="J23" s="554"/>
      <c r="K23" s="555"/>
      <c r="L23" s="555"/>
      <c r="M23" s="555"/>
      <c r="N23" s="555"/>
      <c r="O23" s="556"/>
      <c r="P23" s="554"/>
      <c r="Q23" s="555"/>
      <c r="R23" s="555"/>
      <c r="S23" s="555"/>
      <c r="T23" s="555"/>
      <c r="U23" s="556"/>
      <c r="V23" s="554"/>
      <c r="W23" s="555"/>
      <c r="X23" s="555"/>
      <c r="Y23" s="555"/>
      <c r="Z23" s="555"/>
      <c r="AA23" s="556"/>
      <c r="AB23" s="538"/>
      <c r="AC23" s="534"/>
      <c r="AD23" s="534"/>
      <c r="AE23" s="534"/>
      <c r="AF23" s="534"/>
      <c r="AG23" s="535"/>
      <c r="AH23" s="545"/>
      <c r="AI23" s="546"/>
      <c r="AJ23" s="546"/>
      <c r="AK23" s="546"/>
      <c r="AL23" s="546"/>
      <c r="AM23" s="547"/>
      <c r="AN23" s="53"/>
      <c r="AO23" s="510"/>
      <c r="AP23" s="511"/>
      <c r="AQ23" s="511"/>
      <c r="AR23" s="511"/>
      <c r="AS23" s="511"/>
      <c r="AT23" s="512"/>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487"/>
      <c r="C24" s="487"/>
      <c r="D24" s="488"/>
      <c r="E24" s="528"/>
      <c r="F24" s="529"/>
      <c r="G24" s="529"/>
      <c r="H24" s="529"/>
      <c r="I24" s="530"/>
      <c r="J24" s="554" t="e">
        <f>IF(AND('Mapa final'!#REF!="Media",'Mapa final'!#REF!="Leve"),CONCATENATE("R",'Mapa final'!#REF!),"")</f>
        <v>#REF!</v>
      </c>
      <c r="K24" s="555"/>
      <c r="L24" s="555" t="e">
        <f>IF(AND('Mapa final'!#REF!="Media",'Mapa final'!#REF!="Leve"),CONCATENATE("R",'Mapa final'!#REF!),"")</f>
        <v>#REF!</v>
      </c>
      <c r="M24" s="555"/>
      <c r="N24" s="555" t="str">
        <f>IF(AND('Mapa final'!$K$12="Media",'Mapa final'!$O$12="Leve"),CONCATENATE("R",'Mapa final'!$A$12),"")</f>
        <v/>
      </c>
      <c r="O24" s="556"/>
      <c r="P24" s="554" t="e">
        <f>IF(AND('Mapa final'!#REF!="Media",'Mapa final'!#REF!="Menor"),CONCATENATE("R",'Mapa final'!#REF!),"")</f>
        <v>#REF!</v>
      </c>
      <c r="Q24" s="555"/>
      <c r="R24" s="555" t="e">
        <f>IF(AND('Mapa final'!#REF!="Media",'Mapa final'!#REF!="Menor"),CONCATENATE("R",'Mapa final'!#REF!),"")</f>
        <v>#REF!</v>
      </c>
      <c r="S24" s="555"/>
      <c r="T24" s="555" t="str">
        <f>IF(AND('Mapa final'!$K$12="Media",'Mapa final'!$O$12="Menor"),CONCATENATE("R",'Mapa final'!$A$12),"")</f>
        <v/>
      </c>
      <c r="U24" s="556"/>
      <c r="V24" s="554" t="e">
        <f>IF(AND('Mapa final'!#REF!="Media",'Mapa final'!#REF!="Moderado"),CONCATENATE("R",'Mapa final'!#REF!),"")</f>
        <v>#REF!</v>
      </c>
      <c r="W24" s="555"/>
      <c r="X24" s="555" t="e">
        <f>IF(AND('Mapa final'!#REF!="Media",'Mapa final'!#REF!="Moderado"),CONCATENATE("R",'Mapa final'!#REF!),"")</f>
        <v>#REF!</v>
      </c>
      <c r="Y24" s="555"/>
      <c r="Z24" s="555" t="str">
        <f>IF(AND('Mapa final'!$K$12="Media",'Mapa final'!$O$12="Moderado"),CONCATENATE("R",'Mapa final'!$A$12),"")</f>
        <v/>
      </c>
      <c r="AA24" s="556"/>
      <c r="AB24" s="538" t="e">
        <f>IF(AND('Mapa final'!#REF!="Media",'Mapa final'!#REF!="Mayor"),CONCATENATE("R",'Mapa final'!#REF!),"")</f>
        <v>#REF!</v>
      </c>
      <c r="AC24" s="534"/>
      <c r="AD24" s="534" t="e">
        <f>IF(AND('Mapa final'!#REF!="Media",'Mapa final'!#REF!="Mayor"),CONCATENATE("R",'Mapa final'!#REF!),"")</f>
        <v>#REF!</v>
      </c>
      <c r="AE24" s="534"/>
      <c r="AF24" s="534" t="str">
        <f>IF(AND('Mapa final'!$K$12="Media",'Mapa final'!$O$12="Mayor"),CONCATENATE("R",'Mapa final'!$A$12),"")</f>
        <v/>
      </c>
      <c r="AG24" s="535"/>
      <c r="AH24" s="545" t="e">
        <f>IF(AND('Mapa final'!#REF!="Media",'Mapa final'!#REF!="Catastrófico"),CONCATENATE("R",'Mapa final'!#REF!),"")</f>
        <v>#REF!</v>
      </c>
      <c r="AI24" s="546"/>
      <c r="AJ24" s="546" t="e">
        <f>IF(AND('Mapa final'!#REF!="Media",'Mapa final'!#REF!="Catastrófico"),CONCATENATE("R",'Mapa final'!#REF!),"")</f>
        <v>#REF!</v>
      </c>
      <c r="AK24" s="546"/>
      <c r="AL24" s="546" t="str">
        <f>IF(AND('Mapa final'!$K$12="Media",'Mapa final'!$O$12="Catastrófico"),CONCATENATE("R",'Mapa final'!$A$12),"")</f>
        <v/>
      </c>
      <c r="AM24" s="547"/>
      <c r="AN24" s="53"/>
      <c r="AO24" s="510"/>
      <c r="AP24" s="511"/>
      <c r="AQ24" s="511"/>
      <c r="AR24" s="511"/>
      <c r="AS24" s="511"/>
      <c r="AT24" s="512"/>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487"/>
      <c r="C25" s="487"/>
      <c r="D25" s="488"/>
      <c r="E25" s="528"/>
      <c r="F25" s="529"/>
      <c r="G25" s="529"/>
      <c r="H25" s="529"/>
      <c r="I25" s="530"/>
      <c r="J25" s="554"/>
      <c r="K25" s="555"/>
      <c r="L25" s="555"/>
      <c r="M25" s="555"/>
      <c r="N25" s="555"/>
      <c r="O25" s="556"/>
      <c r="P25" s="554"/>
      <c r="Q25" s="555"/>
      <c r="R25" s="555"/>
      <c r="S25" s="555"/>
      <c r="T25" s="555"/>
      <c r="U25" s="556"/>
      <c r="V25" s="554"/>
      <c r="W25" s="555"/>
      <c r="X25" s="555"/>
      <c r="Y25" s="555"/>
      <c r="Z25" s="555"/>
      <c r="AA25" s="556"/>
      <c r="AB25" s="538"/>
      <c r="AC25" s="534"/>
      <c r="AD25" s="534"/>
      <c r="AE25" s="534"/>
      <c r="AF25" s="534"/>
      <c r="AG25" s="535"/>
      <c r="AH25" s="545"/>
      <c r="AI25" s="546"/>
      <c r="AJ25" s="546"/>
      <c r="AK25" s="546"/>
      <c r="AL25" s="546"/>
      <c r="AM25" s="547"/>
      <c r="AN25" s="53"/>
      <c r="AO25" s="510"/>
      <c r="AP25" s="511"/>
      <c r="AQ25" s="511"/>
      <c r="AR25" s="511"/>
      <c r="AS25" s="511"/>
      <c r="AT25" s="512"/>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487"/>
      <c r="C26" s="487"/>
      <c r="D26" s="488"/>
      <c r="E26" s="528"/>
      <c r="F26" s="529"/>
      <c r="G26" s="529"/>
      <c r="H26" s="529"/>
      <c r="I26" s="530"/>
      <c r="J26" s="554" t="str">
        <f>IF(AND('Mapa final'!$K$14="Media",'Mapa final'!$O$14="Leve"),CONCATENATE("R",'Mapa final'!$A$14),"")</f>
        <v/>
      </c>
      <c r="K26" s="555"/>
      <c r="L26" s="555" t="e">
        <f>IF(AND('Mapa final'!#REF!="Media",'Mapa final'!#REF!="Leve"),CONCATENATE("R",'Mapa final'!#REF!),"")</f>
        <v>#REF!</v>
      </c>
      <c r="M26" s="555"/>
      <c r="N26" s="555" t="e">
        <f>IF(AND('Mapa final'!#REF!="Media",'Mapa final'!#REF!="Leve"),CONCATENATE("R",'Mapa final'!#REF!),"")</f>
        <v>#REF!</v>
      </c>
      <c r="O26" s="556"/>
      <c r="P26" s="554" t="str">
        <f>IF(AND('Mapa final'!$K$14="Media",'Mapa final'!$O$14="Menor"),CONCATENATE("R",'Mapa final'!$A$14),"")</f>
        <v/>
      </c>
      <c r="Q26" s="555"/>
      <c r="R26" s="555" t="e">
        <f>IF(AND('Mapa final'!#REF!="Media",'Mapa final'!#REF!="Menor"),CONCATENATE("R",'Mapa final'!#REF!),"")</f>
        <v>#REF!</v>
      </c>
      <c r="S26" s="555"/>
      <c r="T26" s="555" t="e">
        <f>IF(AND('Mapa final'!#REF!="Media",'Mapa final'!#REF!="Menor"),CONCATENATE("R",'Mapa final'!#REF!),"")</f>
        <v>#REF!</v>
      </c>
      <c r="U26" s="556"/>
      <c r="V26" s="554" t="str">
        <f>IF(AND('Mapa final'!$K$14="Media",'Mapa final'!$O$14="Moderado"),CONCATENATE("R",'Mapa final'!$A$14),"")</f>
        <v/>
      </c>
      <c r="W26" s="555"/>
      <c r="X26" s="555" t="e">
        <f>IF(AND('Mapa final'!#REF!="Media",'Mapa final'!#REF!="Moderado"),CONCATENATE("R",'Mapa final'!#REF!),"")</f>
        <v>#REF!</v>
      </c>
      <c r="Y26" s="555"/>
      <c r="Z26" s="555" t="e">
        <f>IF(AND('Mapa final'!#REF!="Media",'Mapa final'!#REF!="Moderado"),CONCATENATE("R",'Mapa final'!#REF!),"")</f>
        <v>#REF!</v>
      </c>
      <c r="AA26" s="556"/>
      <c r="AB26" s="538" t="str">
        <f>IF(AND('Mapa final'!$K$14="Media",'Mapa final'!$O$14="Mayor"),CONCATENATE("R",'Mapa final'!$A$14),"")</f>
        <v/>
      </c>
      <c r="AC26" s="534"/>
      <c r="AD26" s="534" t="e">
        <f>IF(AND('Mapa final'!#REF!="Media",'Mapa final'!#REF!="Mayor"),CONCATENATE("R",'Mapa final'!#REF!),"")</f>
        <v>#REF!</v>
      </c>
      <c r="AE26" s="534"/>
      <c r="AF26" s="534" t="e">
        <f>IF(AND('Mapa final'!#REF!="Media",'Mapa final'!#REF!="Mayor"),CONCATENATE("R",'Mapa final'!#REF!),"")</f>
        <v>#REF!</v>
      </c>
      <c r="AG26" s="535"/>
      <c r="AH26" s="545" t="str">
        <f>IF(AND('Mapa final'!$K$14="Media",'Mapa final'!$O$14="Catastrófico"),CONCATENATE("R",'Mapa final'!$A$14),"")</f>
        <v/>
      </c>
      <c r="AI26" s="546"/>
      <c r="AJ26" s="546" t="e">
        <f>IF(AND('Mapa final'!#REF!="Media",'Mapa final'!#REF!="Catastrófico"),CONCATENATE("R",'Mapa final'!#REF!),"")</f>
        <v>#REF!</v>
      </c>
      <c r="AK26" s="546"/>
      <c r="AL26" s="546" t="e">
        <f>IF(AND('Mapa final'!#REF!="Media",'Mapa final'!#REF!="Catastrófico"),CONCATENATE("R",'Mapa final'!#REF!),"")</f>
        <v>#REF!</v>
      </c>
      <c r="AM26" s="547"/>
      <c r="AN26" s="53"/>
      <c r="AO26" s="510"/>
      <c r="AP26" s="511"/>
      <c r="AQ26" s="511"/>
      <c r="AR26" s="511"/>
      <c r="AS26" s="511"/>
      <c r="AT26" s="512"/>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487"/>
      <c r="C27" s="487"/>
      <c r="D27" s="488"/>
      <c r="E27" s="528"/>
      <c r="F27" s="529"/>
      <c r="G27" s="529"/>
      <c r="H27" s="529"/>
      <c r="I27" s="530"/>
      <c r="J27" s="554"/>
      <c r="K27" s="555"/>
      <c r="L27" s="555"/>
      <c r="M27" s="555"/>
      <c r="N27" s="555"/>
      <c r="O27" s="556"/>
      <c r="P27" s="554"/>
      <c r="Q27" s="555"/>
      <c r="R27" s="555"/>
      <c r="S27" s="555"/>
      <c r="T27" s="555"/>
      <c r="U27" s="556"/>
      <c r="V27" s="554"/>
      <c r="W27" s="555"/>
      <c r="X27" s="555"/>
      <c r="Y27" s="555"/>
      <c r="Z27" s="555"/>
      <c r="AA27" s="556"/>
      <c r="AB27" s="538"/>
      <c r="AC27" s="534"/>
      <c r="AD27" s="534"/>
      <c r="AE27" s="534"/>
      <c r="AF27" s="534"/>
      <c r="AG27" s="535"/>
      <c r="AH27" s="545"/>
      <c r="AI27" s="546"/>
      <c r="AJ27" s="546"/>
      <c r="AK27" s="546"/>
      <c r="AL27" s="546"/>
      <c r="AM27" s="547"/>
      <c r="AN27" s="53"/>
      <c r="AO27" s="510"/>
      <c r="AP27" s="511"/>
      <c r="AQ27" s="511"/>
      <c r="AR27" s="511"/>
      <c r="AS27" s="511"/>
      <c r="AT27" s="512"/>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487"/>
      <c r="C28" s="487"/>
      <c r="D28" s="488"/>
      <c r="E28" s="528"/>
      <c r="F28" s="529"/>
      <c r="G28" s="529"/>
      <c r="H28" s="529"/>
      <c r="I28" s="530"/>
      <c r="J28" s="554" t="e">
        <f>IF(AND('Mapa final'!#REF!="Media",'Mapa final'!#REF!="Leve"),CONCATENATE("R",'Mapa final'!#REF!),"")</f>
        <v>#REF!</v>
      </c>
      <c r="K28" s="555"/>
      <c r="L28" s="555" t="str">
        <f>IF(AND('Mapa final'!$K$16="Media",'Mapa final'!$O$16="Leve"),CONCATENATE("R",'Mapa final'!$A$16),"")</f>
        <v/>
      </c>
      <c r="M28" s="555"/>
      <c r="N28" s="555" t="str">
        <f>IF(AND('Mapa final'!$K$22="Media",'Mapa final'!$O$22="Leve"),CONCATENATE("R",'Mapa final'!$A$22),"")</f>
        <v/>
      </c>
      <c r="O28" s="556"/>
      <c r="P28" s="554" t="e">
        <f>IF(AND('Mapa final'!#REF!="Media",'Mapa final'!#REF!="Menor"),CONCATENATE("R",'Mapa final'!#REF!),"")</f>
        <v>#REF!</v>
      </c>
      <c r="Q28" s="555"/>
      <c r="R28" s="555" t="str">
        <f>IF(AND('Mapa final'!$K$16="Media",'Mapa final'!$O$16="Menor"),CONCATENATE("R",'Mapa final'!$A$16),"")</f>
        <v/>
      </c>
      <c r="S28" s="555"/>
      <c r="T28" s="555" t="str">
        <f>IF(AND('Mapa final'!$K$22="Media",'Mapa final'!$O$22="Menor"),CONCATENATE("R",'Mapa final'!$A$22),"")</f>
        <v/>
      </c>
      <c r="U28" s="556"/>
      <c r="V28" s="554" t="e">
        <f>IF(AND('Mapa final'!#REF!="Media",'Mapa final'!#REF!="Moderado"),CONCATENATE("R",'Mapa final'!#REF!),"")</f>
        <v>#REF!</v>
      </c>
      <c r="W28" s="555"/>
      <c r="X28" s="555" t="str">
        <f>IF(AND('Mapa final'!$K$16="Media",'Mapa final'!$O$16="Moderado"),CONCATENATE("R",'Mapa final'!$A$16),"")</f>
        <v/>
      </c>
      <c r="Y28" s="555"/>
      <c r="Z28" s="555" t="str">
        <f>IF(AND('Mapa final'!$K$22="Media",'Mapa final'!$O$22="Moderado"),CONCATENATE("R",'Mapa final'!$A$22),"")</f>
        <v/>
      </c>
      <c r="AA28" s="556"/>
      <c r="AB28" s="538" t="e">
        <f>IF(AND('Mapa final'!#REF!="Media",'Mapa final'!#REF!="Mayor"),CONCATENATE("R",'Mapa final'!#REF!),"")</f>
        <v>#REF!</v>
      </c>
      <c r="AC28" s="534"/>
      <c r="AD28" s="534" t="str">
        <f>IF(AND('Mapa final'!$K$16="Media",'Mapa final'!$O$16="Mayor"),CONCATENATE("R",'Mapa final'!$A$16),"")</f>
        <v/>
      </c>
      <c r="AE28" s="534"/>
      <c r="AF28" s="534" t="str">
        <f>IF(AND('Mapa final'!$K$22="Media",'Mapa final'!$O$22="Mayor"),CONCATENATE("R",'Mapa final'!$A$22),"")</f>
        <v/>
      </c>
      <c r="AG28" s="535"/>
      <c r="AH28" s="545" t="e">
        <f>IF(AND('Mapa final'!#REF!="Media",'Mapa final'!#REF!="Catastrófico"),CONCATENATE("R",'Mapa final'!#REF!),"")</f>
        <v>#REF!</v>
      </c>
      <c r="AI28" s="546"/>
      <c r="AJ28" s="546" t="str">
        <f>IF(AND('Mapa final'!$K$16="Media",'Mapa final'!$O$16="Catastrófico"),CONCATENATE("R",'Mapa final'!$A$16),"")</f>
        <v/>
      </c>
      <c r="AK28" s="546"/>
      <c r="AL28" s="546" t="str">
        <f>IF(AND('Mapa final'!$K$22="Media",'Mapa final'!$O$22="Catastrófico"),CONCATENATE("R",'Mapa final'!$A$22),"")</f>
        <v/>
      </c>
      <c r="AM28" s="547"/>
      <c r="AN28" s="53"/>
      <c r="AO28" s="510"/>
      <c r="AP28" s="511"/>
      <c r="AQ28" s="511"/>
      <c r="AR28" s="511"/>
      <c r="AS28" s="511"/>
      <c r="AT28" s="512"/>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487"/>
      <c r="C29" s="487"/>
      <c r="D29" s="488"/>
      <c r="E29" s="531"/>
      <c r="F29" s="532"/>
      <c r="G29" s="532"/>
      <c r="H29" s="532"/>
      <c r="I29" s="533"/>
      <c r="J29" s="554"/>
      <c r="K29" s="555"/>
      <c r="L29" s="555"/>
      <c r="M29" s="555"/>
      <c r="N29" s="555"/>
      <c r="O29" s="556"/>
      <c r="P29" s="557"/>
      <c r="Q29" s="558"/>
      <c r="R29" s="558"/>
      <c r="S29" s="558"/>
      <c r="T29" s="558"/>
      <c r="U29" s="559"/>
      <c r="V29" s="557"/>
      <c r="W29" s="558"/>
      <c r="X29" s="558"/>
      <c r="Y29" s="558"/>
      <c r="Z29" s="558"/>
      <c r="AA29" s="559"/>
      <c r="AB29" s="542"/>
      <c r="AC29" s="543"/>
      <c r="AD29" s="543"/>
      <c r="AE29" s="543"/>
      <c r="AF29" s="543"/>
      <c r="AG29" s="544"/>
      <c r="AH29" s="548"/>
      <c r="AI29" s="549"/>
      <c r="AJ29" s="549"/>
      <c r="AK29" s="549"/>
      <c r="AL29" s="549"/>
      <c r="AM29" s="550"/>
      <c r="AN29" s="53"/>
      <c r="AO29" s="513"/>
      <c r="AP29" s="514"/>
      <c r="AQ29" s="514"/>
      <c r="AR29" s="514"/>
      <c r="AS29" s="514"/>
      <c r="AT29" s="515"/>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487"/>
      <c r="C30" s="487"/>
      <c r="D30" s="488"/>
      <c r="E30" s="525" t="s">
        <v>108</v>
      </c>
      <c r="F30" s="526"/>
      <c r="G30" s="526"/>
      <c r="H30" s="526"/>
      <c r="I30" s="526"/>
      <c r="J30" s="569" t="str">
        <f>IF(AND('Mapa final'!$K$10="Baja",'Mapa final'!$O$10="Leve"),CONCATENATE("R",'Mapa final'!$A$10),"")</f>
        <v/>
      </c>
      <c r="K30" s="570"/>
      <c r="L30" s="570" t="e">
        <f>IF(AND('Mapa final'!#REF!="Baja",'Mapa final'!#REF!="Leve"),CONCATENATE("R",'Mapa final'!#REF!),"")</f>
        <v>#REF!</v>
      </c>
      <c r="M30" s="570"/>
      <c r="N30" s="570" t="e">
        <f>IF(AND('Mapa final'!#REF!="Baja",'Mapa final'!#REF!="Leve"),CONCATENATE("R",'Mapa final'!#REF!),"")</f>
        <v>#REF!</v>
      </c>
      <c r="O30" s="571"/>
      <c r="P30" s="561" t="str">
        <f>IF(AND('Mapa final'!$K$10="Baja",'Mapa final'!$O$10="Menor"),CONCATENATE("R",'Mapa final'!$A$10),"")</f>
        <v/>
      </c>
      <c r="Q30" s="561"/>
      <c r="R30" s="561" t="e">
        <f>IF(AND('Mapa final'!#REF!="Baja",'Mapa final'!#REF!="Menor"),CONCATENATE("R",'Mapa final'!#REF!),"")</f>
        <v>#REF!</v>
      </c>
      <c r="S30" s="561"/>
      <c r="T30" s="561" t="e">
        <f>IF(AND('Mapa final'!#REF!="Baja",'Mapa final'!#REF!="Menor"),CONCATENATE("R",'Mapa final'!#REF!),"")</f>
        <v>#REF!</v>
      </c>
      <c r="U30" s="562"/>
      <c r="V30" s="560" t="str">
        <f>IF(AND('Mapa final'!$K$10="Baja",'Mapa final'!$O$10="Moderado"),CONCATENATE("R",'Mapa final'!$A$10),"")</f>
        <v/>
      </c>
      <c r="W30" s="561"/>
      <c r="X30" s="561" t="e">
        <f>IF(AND('Mapa final'!#REF!="Baja",'Mapa final'!#REF!="Moderado"),CONCATENATE("R",'Mapa final'!#REF!),"")</f>
        <v>#REF!</v>
      </c>
      <c r="Y30" s="561"/>
      <c r="Z30" s="561" t="e">
        <f>IF(AND('Mapa final'!#REF!="Baja",'Mapa final'!#REF!="Moderado"),CONCATENATE("R",'Mapa final'!#REF!),"")</f>
        <v>#REF!</v>
      </c>
      <c r="AA30" s="562"/>
      <c r="AB30" s="536" t="str">
        <f>IF(AND('Mapa final'!$K$10="Baja",'Mapa final'!$O$10="Mayor"),CONCATENATE("R",'Mapa final'!$A$10),"")</f>
        <v/>
      </c>
      <c r="AC30" s="537"/>
      <c r="AD30" s="537" t="e">
        <f>IF(AND('Mapa final'!#REF!="Baja",'Mapa final'!#REF!="Mayor"),CONCATENATE("R",'Mapa final'!#REF!),"")</f>
        <v>#REF!</v>
      </c>
      <c r="AE30" s="537"/>
      <c r="AF30" s="537" t="e">
        <f>IF(AND('Mapa final'!#REF!="Baja",'Mapa final'!#REF!="Mayor"),CONCATENATE("R",'Mapa final'!#REF!),"")</f>
        <v>#REF!</v>
      </c>
      <c r="AG30" s="539"/>
      <c r="AH30" s="551" t="str">
        <f>IF(AND('Mapa final'!$K$10="Baja",'Mapa final'!$O$10="Catastrófico"),CONCATENATE("R",'Mapa final'!$A$10),"")</f>
        <v/>
      </c>
      <c r="AI30" s="552"/>
      <c r="AJ30" s="552" t="e">
        <f>IF(AND('Mapa final'!#REF!="Baja",'Mapa final'!#REF!="Catastrófico"),CONCATENATE("R",'Mapa final'!#REF!),"")</f>
        <v>#REF!</v>
      </c>
      <c r="AK30" s="552"/>
      <c r="AL30" s="552" t="e">
        <f>IF(AND('Mapa final'!#REF!="Baja",'Mapa final'!#REF!="Catastrófico"),CONCATENATE("R",'Mapa final'!#REF!),"")</f>
        <v>#REF!</v>
      </c>
      <c r="AM30" s="553"/>
      <c r="AN30" s="53"/>
      <c r="AO30" s="516" t="s">
        <v>80</v>
      </c>
      <c r="AP30" s="517"/>
      <c r="AQ30" s="517"/>
      <c r="AR30" s="517"/>
      <c r="AS30" s="517"/>
      <c r="AT30" s="518"/>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487"/>
      <c r="C31" s="487"/>
      <c r="D31" s="488"/>
      <c r="E31" s="528"/>
      <c r="F31" s="529"/>
      <c r="G31" s="529"/>
      <c r="H31" s="529"/>
      <c r="I31" s="529"/>
      <c r="J31" s="565"/>
      <c r="K31" s="563"/>
      <c r="L31" s="563"/>
      <c r="M31" s="563"/>
      <c r="N31" s="563"/>
      <c r="O31" s="564"/>
      <c r="P31" s="555"/>
      <c r="Q31" s="555"/>
      <c r="R31" s="555"/>
      <c r="S31" s="555"/>
      <c r="T31" s="555"/>
      <c r="U31" s="556"/>
      <c r="V31" s="554"/>
      <c r="W31" s="555"/>
      <c r="X31" s="555"/>
      <c r="Y31" s="555"/>
      <c r="Z31" s="555"/>
      <c r="AA31" s="556"/>
      <c r="AB31" s="538"/>
      <c r="AC31" s="534"/>
      <c r="AD31" s="534"/>
      <c r="AE31" s="534"/>
      <c r="AF31" s="534"/>
      <c r="AG31" s="535"/>
      <c r="AH31" s="545"/>
      <c r="AI31" s="546"/>
      <c r="AJ31" s="546"/>
      <c r="AK31" s="546"/>
      <c r="AL31" s="546"/>
      <c r="AM31" s="547"/>
      <c r="AN31" s="53"/>
      <c r="AO31" s="519"/>
      <c r="AP31" s="520"/>
      <c r="AQ31" s="520"/>
      <c r="AR31" s="520"/>
      <c r="AS31" s="520"/>
      <c r="AT31" s="521"/>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487"/>
      <c r="C32" s="487"/>
      <c r="D32" s="488"/>
      <c r="E32" s="528"/>
      <c r="F32" s="529"/>
      <c r="G32" s="529"/>
      <c r="H32" s="529"/>
      <c r="I32" s="529"/>
      <c r="J32" s="565" t="e">
        <f>IF(AND('Mapa final'!#REF!="Baja",'Mapa final'!#REF!="Leve"),CONCATENATE("R",'Mapa final'!#REF!),"")</f>
        <v>#REF!</v>
      </c>
      <c r="K32" s="563"/>
      <c r="L32" s="563" t="e">
        <f>IF(AND('Mapa final'!#REF!="Baja",'Mapa final'!#REF!="Leve"),CONCATENATE("R",'Mapa final'!#REF!),"")</f>
        <v>#REF!</v>
      </c>
      <c r="M32" s="563"/>
      <c r="N32" s="563" t="str">
        <f>IF(AND('Mapa final'!$K$12="Baja",'Mapa final'!$O$12="Leve"),CONCATENATE("R",'Mapa final'!$A$12),"")</f>
        <v/>
      </c>
      <c r="O32" s="564"/>
      <c r="P32" s="555" t="e">
        <f>IF(AND('Mapa final'!#REF!="Baja",'Mapa final'!#REF!="Menor"),CONCATENATE("R",'Mapa final'!#REF!),"")</f>
        <v>#REF!</v>
      </c>
      <c r="Q32" s="555"/>
      <c r="R32" s="555" t="e">
        <f>IF(AND('Mapa final'!#REF!="Baja",'Mapa final'!#REF!="Menor"),CONCATENATE("R",'Mapa final'!#REF!),"")</f>
        <v>#REF!</v>
      </c>
      <c r="S32" s="555"/>
      <c r="T32" s="555" t="str">
        <f>IF(AND('Mapa final'!$K$12="Baja",'Mapa final'!$O$12="Menor"),CONCATENATE("R",'Mapa final'!$A$12),"")</f>
        <v>R2</v>
      </c>
      <c r="U32" s="556"/>
      <c r="V32" s="554" t="e">
        <f>IF(AND('Mapa final'!#REF!="Baja",'Mapa final'!#REF!="Moderado"),CONCATENATE("R",'Mapa final'!#REF!),"")</f>
        <v>#REF!</v>
      </c>
      <c r="W32" s="555"/>
      <c r="X32" s="555" t="e">
        <f>IF(AND('Mapa final'!#REF!="Baja",'Mapa final'!#REF!="Moderado"),CONCATENATE("R",'Mapa final'!#REF!),"")</f>
        <v>#REF!</v>
      </c>
      <c r="Y32" s="555"/>
      <c r="Z32" s="555" t="str">
        <f>IF(AND('Mapa final'!$K$12="Baja",'Mapa final'!$O$12="Moderado"),CONCATENATE("R",'Mapa final'!$A$12),"")</f>
        <v/>
      </c>
      <c r="AA32" s="556"/>
      <c r="AB32" s="538" t="e">
        <f>IF(AND('Mapa final'!#REF!="Baja",'Mapa final'!#REF!="Mayor"),CONCATENATE("R",'Mapa final'!#REF!),"")</f>
        <v>#REF!</v>
      </c>
      <c r="AC32" s="534"/>
      <c r="AD32" s="534" t="e">
        <f>IF(AND('Mapa final'!#REF!="Baja",'Mapa final'!#REF!="Mayor"),CONCATENATE("R",'Mapa final'!#REF!),"")</f>
        <v>#REF!</v>
      </c>
      <c r="AE32" s="534"/>
      <c r="AF32" s="534" t="str">
        <f>IF(AND('Mapa final'!$K$12="Baja",'Mapa final'!$O$12="Mayor"),CONCATENATE("R",'Mapa final'!$A$12),"")</f>
        <v/>
      </c>
      <c r="AG32" s="535"/>
      <c r="AH32" s="545" t="e">
        <f>IF(AND('Mapa final'!#REF!="Baja",'Mapa final'!#REF!="Catastrófico"),CONCATENATE("R",'Mapa final'!#REF!),"")</f>
        <v>#REF!</v>
      </c>
      <c r="AI32" s="546"/>
      <c r="AJ32" s="546" t="e">
        <f>IF(AND('Mapa final'!#REF!="Baja",'Mapa final'!#REF!="Catastrófico"),CONCATENATE("R",'Mapa final'!#REF!),"")</f>
        <v>#REF!</v>
      </c>
      <c r="AK32" s="546"/>
      <c r="AL32" s="546" t="str">
        <f>IF(AND('Mapa final'!$K$12="Baja",'Mapa final'!$O$12="Catastrófico"),CONCATENATE("R",'Mapa final'!$A$12),"")</f>
        <v/>
      </c>
      <c r="AM32" s="547"/>
      <c r="AN32" s="53"/>
      <c r="AO32" s="519"/>
      <c r="AP32" s="520"/>
      <c r="AQ32" s="520"/>
      <c r="AR32" s="520"/>
      <c r="AS32" s="520"/>
      <c r="AT32" s="521"/>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487"/>
      <c r="C33" s="487"/>
      <c r="D33" s="488"/>
      <c r="E33" s="528"/>
      <c r="F33" s="529"/>
      <c r="G33" s="529"/>
      <c r="H33" s="529"/>
      <c r="I33" s="529"/>
      <c r="J33" s="565"/>
      <c r="K33" s="563"/>
      <c r="L33" s="563"/>
      <c r="M33" s="563"/>
      <c r="N33" s="563"/>
      <c r="O33" s="564"/>
      <c r="P33" s="555"/>
      <c r="Q33" s="555"/>
      <c r="R33" s="555"/>
      <c r="S33" s="555"/>
      <c r="T33" s="555"/>
      <c r="U33" s="556"/>
      <c r="V33" s="554"/>
      <c r="W33" s="555"/>
      <c r="X33" s="555"/>
      <c r="Y33" s="555"/>
      <c r="Z33" s="555"/>
      <c r="AA33" s="556"/>
      <c r="AB33" s="538"/>
      <c r="AC33" s="534"/>
      <c r="AD33" s="534"/>
      <c r="AE33" s="534"/>
      <c r="AF33" s="534"/>
      <c r="AG33" s="535"/>
      <c r="AH33" s="545"/>
      <c r="AI33" s="546"/>
      <c r="AJ33" s="546"/>
      <c r="AK33" s="546"/>
      <c r="AL33" s="546"/>
      <c r="AM33" s="547"/>
      <c r="AN33" s="53"/>
      <c r="AO33" s="519"/>
      <c r="AP33" s="520"/>
      <c r="AQ33" s="520"/>
      <c r="AR33" s="520"/>
      <c r="AS33" s="520"/>
      <c r="AT33" s="521"/>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487"/>
      <c r="C34" s="487"/>
      <c r="D34" s="488"/>
      <c r="E34" s="528"/>
      <c r="F34" s="529"/>
      <c r="G34" s="529"/>
      <c r="H34" s="529"/>
      <c r="I34" s="529"/>
      <c r="J34" s="565" t="str">
        <f>IF(AND('Mapa final'!$K$14="Baja",'Mapa final'!$O$14="Leve"),CONCATENATE("R",'Mapa final'!$A$14),"")</f>
        <v/>
      </c>
      <c r="K34" s="563"/>
      <c r="L34" s="563" t="e">
        <f>IF(AND('Mapa final'!#REF!="Baja",'Mapa final'!#REF!="Leve"),CONCATENATE("R",'Mapa final'!#REF!),"")</f>
        <v>#REF!</v>
      </c>
      <c r="M34" s="563"/>
      <c r="N34" s="563" t="e">
        <f>IF(AND('Mapa final'!#REF!="Baja",'Mapa final'!#REF!="Leve"),CONCATENATE("R",'Mapa final'!#REF!),"")</f>
        <v>#REF!</v>
      </c>
      <c r="O34" s="564"/>
      <c r="P34" s="555" t="str">
        <f>IF(AND('Mapa final'!$K$14="Baja",'Mapa final'!$O$14="Menor"),CONCATENATE("R",'Mapa final'!$A$14),"")</f>
        <v/>
      </c>
      <c r="Q34" s="555"/>
      <c r="R34" s="555" t="e">
        <f>IF(AND('Mapa final'!#REF!="Baja",'Mapa final'!#REF!="Menor"),CONCATENATE("R",'Mapa final'!#REF!),"")</f>
        <v>#REF!</v>
      </c>
      <c r="S34" s="555"/>
      <c r="T34" s="555" t="e">
        <f>IF(AND('Mapa final'!#REF!="Baja",'Mapa final'!#REF!="Menor"),CONCATENATE("R",'Mapa final'!#REF!),"")</f>
        <v>#REF!</v>
      </c>
      <c r="U34" s="556"/>
      <c r="V34" s="554" t="str">
        <f>IF(AND('Mapa final'!$K$14="Baja",'Mapa final'!$O$14="Moderado"),CONCATENATE("R",'Mapa final'!$A$14),"")</f>
        <v/>
      </c>
      <c r="W34" s="555"/>
      <c r="X34" s="555" t="e">
        <f>IF(AND('Mapa final'!#REF!="Baja",'Mapa final'!#REF!="Moderado"),CONCATENATE("R",'Mapa final'!#REF!),"")</f>
        <v>#REF!</v>
      </c>
      <c r="Y34" s="555"/>
      <c r="Z34" s="555" t="e">
        <f>IF(AND('Mapa final'!#REF!="Baja",'Mapa final'!#REF!="Moderado"),CONCATENATE("R",'Mapa final'!#REF!),"")</f>
        <v>#REF!</v>
      </c>
      <c r="AA34" s="556"/>
      <c r="AB34" s="538" t="str">
        <f>IF(AND('Mapa final'!$K$14="Baja",'Mapa final'!$O$14="Mayor"),CONCATENATE("R",'Mapa final'!$A$14),"")</f>
        <v/>
      </c>
      <c r="AC34" s="534"/>
      <c r="AD34" s="534" t="e">
        <f>IF(AND('Mapa final'!#REF!="Baja",'Mapa final'!#REF!="Mayor"),CONCATENATE("R",'Mapa final'!#REF!),"")</f>
        <v>#REF!</v>
      </c>
      <c r="AE34" s="534"/>
      <c r="AF34" s="534" t="e">
        <f>IF(AND('Mapa final'!#REF!="Baja",'Mapa final'!#REF!="Mayor"),CONCATENATE("R",'Mapa final'!#REF!),"")</f>
        <v>#REF!</v>
      </c>
      <c r="AG34" s="535"/>
      <c r="AH34" s="545" t="str">
        <f>IF(AND('Mapa final'!$K$14="Baja",'Mapa final'!$O$14="Catastrófico"),CONCATENATE("R",'Mapa final'!$A$14),"")</f>
        <v/>
      </c>
      <c r="AI34" s="546"/>
      <c r="AJ34" s="546" t="e">
        <f>IF(AND('Mapa final'!#REF!="Baja",'Mapa final'!#REF!="Catastrófico"),CONCATENATE("R",'Mapa final'!#REF!),"")</f>
        <v>#REF!</v>
      </c>
      <c r="AK34" s="546"/>
      <c r="AL34" s="546" t="e">
        <f>IF(AND('Mapa final'!#REF!="Baja",'Mapa final'!#REF!="Catastrófico"),CONCATENATE("R",'Mapa final'!#REF!),"")</f>
        <v>#REF!</v>
      </c>
      <c r="AM34" s="547"/>
      <c r="AN34" s="53"/>
      <c r="AO34" s="519"/>
      <c r="AP34" s="520"/>
      <c r="AQ34" s="520"/>
      <c r="AR34" s="520"/>
      <c r="AS34" s="520"/>
      <c r="AT34" s="521"/>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487"/>
      <c r="C35" s="487"/>
      <c r="D35" s="488"/>
      <c r="E35" s="528"/>
      <c r="F35" s="529"/>
      <c r="G35" s="529"/>
      <c r="H35" s="529"/>
      <c r="I35" s="529"/>
      <c r="J35" s="565"/>
      <c r="K35" s="563"/>
      <c r="L35" s="563"/>
      <c r="M35" s="563"/>
      <c r="N35" s="563"/>
      <c r="O35" s="564"/>
      <c r="P35" s="555"/>
      <c r="Q35" s="555"/>
      <c r="R35" s="555"/>
      <c r="S35" s="555"/>
      <c r="T35" s="555"/>
      <c r="U35" s="556"/>
      <c r="V35" s="554"/>
      <c r="W35" s="555"/>
      <c r="X35" s="555"/>
      <c r="Y35" s="555"/>
      <c r="Z35" s="555"/>
      <c r="AA35" s="556"/>
      <c r="AB35" s="538"/>
      <c r="AC35" s="534"/>
      <c r="AD35" s="534"/>
      <c r="AE35" s="534"/>
      <c r="AF35" s="534"/>
      <c r="AG35" s="535"/>
      <c r="AH35" s="545"/>
      <c r="AI35" s="546"/>
      <c r="AJ35" s="546"/>
      <c r="AK35" s="546"/>
      <c r="AL35" s="546"/>
      <c r="AM35" s="547"/>
      <c r="AN35" s="53"/>
      <c r="AO35" s="519"/>
      <c r="AP35" s="520"/>
      <c r="AQ35" s="520"/>
      <c r="AR35" s="520"/>
      <c r="AS35" s="520"/>
      <c r="AT35" s="521"/>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487"/>
      <c r="C36" s="487"/>
      <c r="D36" s="488"/>
      <c r="E36" s="528"/>
      <c r="F36" s="529"/>
      <c r="G36" s="529"/>
      <c r="H36" s="529"/>
      <c r="I36" s="529"/>
      <c r="J36" s="565" t="e">
        <f>IF(AND('Mapa final'!#REF!="Baja",'Mapa final'!#REF!="Leve"),CONCATENATE("R",'Mapa final'!#REF!),"")</f>
        <v>#REF!</v>
      </c>
      <c r="K36" s="563"/>
      <c r="L36" s="563" t="str">
        <f>IF(AND('Mapa final'!$K$16="Baja",'Mapa final'!$O$16="Leve"),CONCATENATE("R",'Mapa final'!$A$16),"")</f>
        <v/>
      </c>
      <c r="M36" s="563"/>
      <c r="N36" s="563" t="str">
        <f>IF(AND('Mapa final'!$K$22="Baja",'Mapa final'!$O$22="Leve"),CONCATENATE("R",'Mapa final'!$A$22),"")</f>
        <v/>
      </c>
      <c r="O36" s="564"/>
      <c r="P36" s="555" t="e">
        <f>IF(AND('Mapa final'!#REF!="Baja",'Mapa final'!#REF!="Menor"),CONCATENATE("R",'Mapa final'!#REF!),"")</f>
        <v>#REF!</v>
      </c>
      <c r="Q36" s="555"/>
      <c r="R36" s="555" t="str">
        <f>IF(AND('Mapa final'!$K$16="Baja",'Mapa final'!$O$16="Menor"),CONCATENATE("R",'Mapa final'!$A$16),"")</f>
        <v/>
      </c>
      <c r="S36" s="555"/>
      <c r="T36" s="555" t="str">
        <f>IF(AND('Mapa final'!$K$22="Baja",'Mapa final'!$O$22="Menor"),CONCATENATE("R",'Mapa final'!$A$22),"")</f>
        <v/>
      </c>
      <c r="U36" s="556"/>
      <c r="V36" s="554" t="e">
        <f>IF(AND('Mapa final'!#REF!="Baja",'Mapa final'!#REF!="Moderado"),CONCATENATE("R",'Mapa final'!#REF!),"")</f>
        <v>#REF!</v>
      </c>
      <c r="W36" s="555"/>
      <c r="X36" s="555" t="str">
        <f>IF(AND('Mapa final'!$K$16="Baja",'Mapa final'!$O$16="Moderado"),CONCATENATE("R",'Mapa final'!$A$16),"")</f>
        <v/>
      </c>
      <c r="Y36" s="555"/>
      <c r="Z36" s="555" t="str">
        <f>IF(AND('Mapa final'!$K$22="Baja",'Mapa final'!$O$22="Moderado"),CONCATENATE("R",'Mapa final'!$A$22),"")</f>
        <v/>
      </c>
      <c r="AA36" s="556"/>
      <c r="AB36" s="538" t="e">
        <f>IF(AND('Mapa final'!#REF!="Baja",'Mapa final'!#REF!="Mayor"),CONCATENATE("R",'Mapa final'!#REF!),"")</f>
        <v>#REF!</v>
      </c>
      <c r="AC36" s="534"/>
      <c r="AD36" s="534" t="str">
        <f>IF(AND('Mapa final'!$K$16="Baja",'Mapa final'!$O$16="Mayor"),CONCATENATE("R",'Mapa final'!$A$16),"")</f>
        <v/>
      </c>
      <c r="AE36" s="534"/>
      <c r="AF36" s="534" t="str">
        <f>IF(AND('Mapa final'!$K$22="Baja",'Mapa final'!$O$22="Mayor"),CONCATENATE("R",'Mapa final'!$A$22),"")</f>
        <v/>
      </c>
      <c r="AG36" s="535"/>
      <c r="AH36" s="545" t="e">
        <f>IF(AND('Mapa final'!#REF!="Baja",'Mapa final'!#REF!="Catastrófico"),CONCATENATE("R",'Mapa final'!#REF!),"")</f>
        <v>#REF!</v>
      </c>
      <c r="AI36" s="546"/>
      <c r="AJ36" s="546" t="str">
        <f>IF(AND('Mapa final'!$K$16="Baja",'Mapa final'!$O$16="Catastrófico"),CONCATENATE("R",'Mapa final'!$A$16),"")</f>
        <v/>
      </c>
      <c r="AK36" s="546"/>
      <c r="AL36" s="546" t="str">
        <f>IF(AND('Mapa final'!$K$22="Baja",'Mapa final'!$O$22="Catastrófico"),CONCATENATE("R",'Mapa final'!$A$22),"")</f>
        <v/>
      </c>
      <c r="AM36" s="547"/>
      <c r="AN36" s="53"/>
      <c r="AO36" s="519"/>
      <c r="AP36" s="520"/>
      <c r="AQ36" s="520"/>
      <c r="AR36" s="520"/>
      <c r="AS36" s="520"/>
      <c r="AT36" s="521"/>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487"/>
      <c r="C37" s="487"/>
      <c r="D37" s="488"/>
      <c r="E37" s="531"/>
      <c r="F37" s="532"/>
      <c r="G37" s="532"/>
      <c r="H37" s="532"/>
      <c r="I37" s="532"/>
      <c r="J37" s="566"/>
      <c r="K37" s="567"/>
      <c r="L37" s="567"/>
      <c r="M37" s="567"/>
      <c r="N37" s="567"/>
      <c r="O37" s="568"/>
      <c r="P37" s="558"/>
      <c r="Q37" s="558"/>
      <c r="R37" s="558"/>
      <c r="S37" s="558"/>
      <c r="T37" s="558"/>
      <c r="U37" s="559"/>
      <c r="V37" s="557"/>
      <c r="W37" s="558"/>
      <c r="X37" s="558"/>
      <c r="Y37" s="558"/>
      <c r="Z37" s="558"/>
      <c r="AA37" s="559"/>
      <c r="AB37" s="542"/>
      <c r="AC37" s="543"/>
      <c r="AD37" s="543"/>
      <c r="AE37" s="543"/>
      <c r="AF37" s="543"/>
      <c r="AG37" s="544"/>
      <c r="AH37" s="548"/>
      <c r="AI37" s="549"/>
      <c r="AJ37" s="549"/>
      <c r="AK37" s="549"/>
      <c r="AL37" s="549"/>
      <c r="AM37" s="550"/>
      <c r="AN37" s="53"/>
      <c r="AO37" s="522"/>
      <c r="AP37" s="523"/>
      <c r="AQ37" s="523"/>
      <c r="AR37" s="523"/>
      <c r="AS37" s="523"/>
      <c r="AT37" s="524"/>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487"/>
      <c r="C38" s="487"/>
      <c r="D38" s="488"/>
      <c r="E38" s="525" t="s">
        <v>107</v>
      </c>
      <c r="F38" s="526"/>
      <c r="G38" s="526"/>
      <c r="H38" s="526"/>
      <c r="I38" s="527"/>
      <c r="J38" s="569" t="str">
        <f>IF(AND('Mapa final'!$K$10="Muy Baja",'Mapa final'!$O$10="Leve"),CONCATENATE("R",'Mapa final'!$A$10),"")</f>
        <v/>
      </c>
      <c r="K38" s="570"/>
      <c r="L38" s="570" t="e">
        <f>IF(AND('Mapa final'!#REF!="Muy Baja",'Mapa final'!#REF!="Leve"),CONCATENATE("R",'Mapa final'!#REF!),"")</f>
        <v>#REF!</v>
      </c>
      <c r="M38" s="570"/>
      <c r="N38" s="570" t="e">
        <f>IF(AND('Mapa final'!#REF!="Muy Baja",'Mapa final'!#REF!="Leve"),CONCATENATE("R",'Mapa final'!#REF!),"")</f>
        <v>#REF!</v>
      </c>
      <c r="O38" s="571"/>
      <c r="P38" s="569" t="str">
        <f>IF(AND('Mapa final'!$K$10="Muy Baja",'Mapa final'!$O$10="Menor"),CONCATENATE("R",'Mapa final'!$A$10),"")</f>
        <v/>
      </c>
      <c r="Q38" s="570"/>
      <c r="R38" s="570" t="e">
        <f>IF(AND('Mapa final'!#REF!="Muy Baja",'Mapa final'!#REF!="Menor"),CONCATENATE("R",'Mapa final'!#REF!),"")</f>
        <v>#REF!</v>
      </c>
      <c r="S38" s="570"/>
      <c r="T38" s="570" t="e">
        <f>IF(AND('Mapa final'!#REF!="Muy Baja",'Mapa final'!#REF!="Menor"),CONCATENATE("R",'Mapa final'!#REF!),"")</f>
        <v>#REF!</v>
      </c>
      <c r="U38" s="571"/>
      <c r="V38" s="560" t="str">
        <f>IF(AND('Mapa final'!$K$10="Muy Baja",'Mapa final'!$O$10="Moderado"),CONCATENATE("R",'Mapa final'!$A$10),"")</f>
        <v/>
      </c>
      <c r="W38" s="561"/>
      <c r="X38" s="561" t="e">
        <f>IF(AND('Mapa final'!#REF!="Muy Baja",'Mapa final'!#REF!="Moderado"),CONCATENATE("R",'Mapa final'!#REF!),"")</f>
        <v>#REF!</v>
      </c>
      <c r="Y38" s="561"/>
      <c r="Z38" s="561" t="e">
        <f>IF(AND('Mapa final'!#REF!="Muy Baja",'Mapa final'!#REF!="Moderado"),CONCATENATE("R",'Mapa final'!#REF!),"")</f>
        <v>#REF!</v>
      </c>
      <c r="AA38" s="562"/>
      <c r="AB38" s="536" t="str">
        <f>IF(AND('Mapa final'!$K$10="Muy Baja",'Mapa final'!$O$10="Mayor"),CONCATENATE("R",'Mapa final'!$A$10),"")</f>
        <v/>
      </c>
      <c r="AC38" s="537"/>
      <c r="AD38" s="537" t="e">
        <f>IF(AND('Mapa final'!#REF!="Muy Baja",'Mapa final'!#REF!="Mayor"),CONCATENATE("R",'Mapa final'!#REF!),"")</f>
        <v>#REF!</v>
      </c>
      <c r="AE38" s="537"/>
      <c r="AF38" s="537" t="e">
        <f>IF(AND('Mapa final'!#REF!="Muy Baja",'Mapa final'!#REF!="Mayor"),CONCATENATE("R",'Mapa final'!#REF!),"")</f>
        <v>#REF!</v>
      </c>
      <c r="AG38" s="539"/>
      <c r="AH38" s="551" t="str">
        <f>IF(AND('Mapa final'!$K$10="Muy Baja",'Mapa final'!$O$10="Catastrófico"),CONCATENATE("R",'Mapa final'!$A$10),"")</f>
        <v/>
      </c>
      <c r="AI38" s="552"/>
      <c r="AJ38" s="552" t="e">
        <f>IF(AND('Mapa final'!#REF!="Muy Baja",'Mapa final'!#REF!="Catastrófico"),CONCATENATE("R",'Mapa final'!#REF!),"")</f>
        <v>#REF!</v>
      </c>
      <c r="AK38" s="552"/>
      <c r="AL38" s="552" t="e">
        <f>IF(AND('Mapa final'!#REF!="Muy Baja",'Mapa final'!#REF!="Catastrófico"),CONCATENATE("R",'Mapa final'!#REF!),"")</f>
        <v>#REF!</v>
      </c>
      <c r="AM38" s="5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487"/>
      <c r="C39" s="487"/>
      <c r="D39" s="488"/>
      <c r="E39" s="528"/>
      <c r="F39" s="529"/>
      <c r="G39" s="529"/>
      <c r="H39" s="529"/>
      <c r="I39" s="530"/>
      <c r="J39" s="565"/>
      <c r="K39" s="563"/>
      <c r="L39" s="563"/>
      <c r="M39" s="563"/>
      <c r="N39" s="563"/>
      <c r="O39" s="564"/>
      <c r="P39" s="565"/>
      <c r="Q39" s="563"/>
      <c r="R39" s="563"/>
      <c r="S39" s="563"/>
      <c r="T39" s="563"/>
      <c r="U39" s="564"/>
      <c r="V39" s="554"/>
      <c r="W39" s="555"/>
      <c r="X39" s="555"/>
      <c r="Y39" s="555"/>
      <c r="Z39" s="555"/>
      <c r="AA39" s="556"/>
      <c r="AB39" s="538"/>
      <c r="AC39" s="534"/>
      <c r="AD39" s="534"/>
      <c r="AE39" s="534"/>
      <c r="AF39" s="534"/>
      <c r="AG39" s="535"/>
      <c r="AH39" s="545"/>
      <c r="AI39" s="546"/>
      <c r="AJ39" s="546"/>
      <c r="AK39" s="546"/>
      <c r="AL39" s="546"/>
      <c r="AM39" s="547"/>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487"/>
      <c r="C40" s="487"/>
      <c r="D40" s="488"/>
      <c r="E40" s="528"/>
      <c r="F40" s="529"/>
      <c r="G40" s="529"/>
      <c r="H40" s="529"/>
      <c r="I40" s="530"/>
      <c r="J40" s="565" t="e">
        <f>IF(AND('Mapa final'!#REF!="Muy Baja",'Mapa final'!#REF!="Leve"),CONCATENATE("R",'Mapa final'!#REF!),"")</f>
        <v>#REF!</v>
      </c>
      <c r="K40" s="563"/>
      <c r="L40" s="563" t="e">
        <f>IF(AND('Mapa final'!#REF!="Muy Baja",'Mapa final'!#REF!="Leve"),CONCATENATE("R",'Mapa final'!#REF!),"")</f>
        <v>#REF!</v>
      </c>
      <c r="M40" s="563"/>
      <c r="N40" s="563" t="str">
        <f>IF(AND('Mapa final'!$K$12="Muy Baja",'Mapa final'!$O$12="Leve"),CONCATENATE("R",'Mapa final'!$A$12),"")</f>
        <v/>
      </c>
      <c r="O40" s="564"/>
      <c r="P40" s="565" t="e">
        <f>IF(AND('Mapa final'!#REF!="Muy Baja",'Mapa final'!#REF!="Menor"),CONCATENATE("R",'Mapa final'!#REF!),"")</f>
        <v>#REF!</v>
      </c>
      <c r="Q40" s="563"/>
      <c r="R40" s="563" t="e">
        <f>IF(AND('Mapa final'!#REF!="Muy Baja",'Mapa final'!#REF!="Menor"),CONCATENATE("R",'Mapa final'!#REF!),"")</f>
        <v>#REF!</v>
      </c>
      <c r="S40" s="563"/>
      <c r="T40" s="563" t="str">
        <f>IF(AND('Mapa final'!$K$12="Muy Baja",'Mapa final'!$O$12="Menor"),CONCATENATE("R",'Mapa final'!$A$12),"")</f>
        <v/>
      </c>
      <c r="U40" s="564"/>
      <c r="V40" s="554" t="e">
        <f>IF(AND('Mapa final'!#REF!="Muy Baja",'Mapa final'!#REF!="Moderado"),CONCATENATE("R",'Mapa final'!#REF!),"")</f>
        <v>#REF!</v>
      </c>
      <c r="W40" s="555"/>
      <c r="X40" s="555" t="e">
        <f>IF(AND('Mapa final'!#REF!="Muy Baja",'Mapa final'!#REF!="Moderado"),CONCATENATE("R",'Mapa final'!#REF!),"")</f>
        <v>#REF!</v>
      </c>
      <c r="Y40" s="555"/>
      <c r="Z40" s="555" t="str">
        <f>IF(AND('Mapa final'!$K$12="Muy Baja",'Mapa final'!$O$12="Moderado"),CONCATENATE("R",'Mapa final'!$A$12),"")</f>
        <v/>
      </c>
      <c r="AA40" s="556"/>
      <c r="AB40" s="538" t="e">
        <f>IF(AND('Mapa final'!#REF!="Muy Baja",'Mapa final'!#REF!="Mayor"),CONCATENATE("R",'Mapa final'!#REF!),"")</f>
        <v>#REF!</v>
      </c>
      <c r="AC40" s="534"/>
      <c r="AD40" s="534" t="e">
        <f>IF(AND('Mapa final'!#REF!="Muy Baja",'Mapa final'!#REF!="Mayor"),CONCATENATE("R",'Mapa final'!#REF!),"")</f>
        <v>#REF!</v>
      </c>
      <c r="AE40" s="534"/>
      <c r="AF40" s="534" t="str">
        <f>IF(AND('Mapa final'!$K$12="Muy Baja",'Mapa final'!$O$12="Mayor"),CONCATENATE("R",'Mapa final'!$A$12),"")</f>
        <v/>
      </c>
      <c r="AG40" s="535"/>
      <c r="AH40" s="545" t="e">
        <f>IF(AND('Mapa final'!#REF!="Muy Baja",'Mapa final'!#REF!="Catastrófico"),CONCATENATE("R",'Mapa final'!#REF!),"")</f>
        <v>#REF!</v>
      </c>
      <c r="AI40" s="546"/>
      <c r="AJ40" s="546" t="e">
        <f>IF(AND('Mapa final'!#REF!="Muy Baja",'Mapa final'!#REF!="Catastrófico"),CONCATENATE("R",'Mapa final'!#REF!),"")</f>
        <v>#REF!</v>
      </c>
      <c r="AK40" s="546"/>
      <c r="AL40" s="546" t="str">
        <f>IF(AND('Mapa final'!$K$12="Muy Baja",'Mapa final'!$O$12="Catastrófico"),CONCATENATE("R",'Mapa final'!$A$12),"")</f>
        <v/>
      </c>
      <c r="AM40" s="547"/>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487"/>
      <c r="C41" s="487"/>
      <c r="D41" s="488"/>
      <c r="E41" s="528"/>
      <c r="F41" s="529"/>
      <c r="G41" s="529"/>
      <c r="H41" s="529"/>
      <c r="I41" s="530"/>
      <c r="J41" s="565"/>
      <c r="K41" s="563"/>
      <c r="L41" s="563"/>
      <c r="M41" s="563"/>
      <c r="N41" s="563"/>
      <c r="O41" s="564"/>
      <c r="P41" s="565"/>
      <c r="Q41" s="563"/>
      <c r="R41" s="563"/>
      <c r="S41" s="563"/>
      <c r="T41" s="563"/>
      <c r="U41" s="564"/>
      <c r="V41" s="554"/>
      <c r="W41" s="555"/>
      <c r="X41" s="555"/>
      <c r="Y41" s="555"/>
      <c r="Z41" s="555"/>
      <c r="AA41" s="556"/>
      <c r="AB41" s="538"/>
      <c r="AC41" s="534"/>
      <c r="AD41" s="534"/>
      <c r="AE41" s="534"/>
      <c r="AF41" s="534"/>
      <c r="AG41" s="535"/>
      <c r="AH41" s="545"/>
      <c r="AI41" s="546"/>
      <c r="AJ41" s="546"/>
      <c r="AK41" s="546"/>
      <c r="AL41" s="546"/>
      <c r="AM41" s="547"/>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487"/>
      <c r="C42" s="487"/>
      <c r="D42" s="488"/>
      <c r="E42" s="528"/>
      <c r="F42" s="529"/>
      <c r="G42" s="529"/>
      <c r="H42" s="529"/>
      <c r="I42" s="530"/>
      <c r="J42" s="565" t="str">
        <f>IF(AND('Mapa final'!$K$14="Muy Baja",'Mapa final'!$O$14="Leve"),CONCATENATE("R",'Mapa final'!$A$14),"")</f>
        <v/>
      </c>
      <c r="K42" s="563"/>
      <c r="L42" s="563" t="e">
        <f>IF(AND('Mapa final'!#REF!="Muy Baja",'Mapa final'!#REF!="Leve"),CONCATENATE("R",'Mapa final'!#REF!),"")</f>
        <v>#REF!</v>
      </c>
      <c r="M42" s="563"/>
      <c r="N42" s="563" t="e">
        <f>IF(AND('Mapa final'!#REF!="Muy Baja",'Mapa final'!#REF!="Leve"),CONCATENATE("R",'Mapa final'!#REF!),"")</f>
        <v>#REF!</v>
      </c>
      <c r="O42" s="564"/>
      <c r="P42" s="565" t="str">
        <f>IF(AND('Mapa final'!$K$14="Muy Baja",'Mapa final'!$O$14="Menor"),CONCATENATE("R",'Mapa final'!$A$14),"")</f>
        <v/>
      </c>
      <c r="Q42" s="563"/>
      <c r="R42" s="563" t="e">
        <f>IF(AND('Mapa final'!#REF!="Muy Baja",'Mapa final'!#REF!="Menor"),CONCATENATE("R",'Mapa final'!#REF!),"")</f>
        <v>#REF!</v>
      </c>
      <c r="S42" s="563"/>
      <c r="T42" s="563" t="e">
        <f>IF(AND('Mapa final'!#REF!="Muy Baja",'Mapa final'!#REF!="Menor"),CONCATENATE("R",'Mapa final'!#REF!),"")</f>
        <v>#REF!</v>
      </c>
      <c r="U42" s="564"/>
      <c r="V42" s="554" t="str">
        <f>IF(AND('Mapa final'!$K$14="Muy Baja",'Mapa final'!$O$14="Moderado"),CONCATENATE("R",'Mapa final'!$A$14),"")</f>
        <v/>
      </c>
      <c r="W42" s="555"/>
      <c r="X42" s="555" t="e">
        <f>IF(AND('Mapa final'!#REF!="Muy Baja",'Mapa final'!#REF!="Moderado"),CONCATENATE("R",'Mapa final'!#REF!),"")</f>
        <v>#REF!</v>
      </c>
      <c r="Y42" s="555"/>
      <c r="Z42" s="555" t="e">
        <f>IF(AND('Mapa final'!#REF!="Muy Baja",'Mapa final'!#REF!="Moderado"),CONCATENATE("R",'Mapa final'!#REF!),"")</f>
        <v>#REF!</v>
      </c>
      <c r="AA42" s="556"/>
      <c r="AB42" s="538" t="str">
        <f>IF(AND('Mapa final'!$K$14="Muy Baja",'Mapa final'!$O$14="Mayor"),CONCATENATE("R",'Mapa final'!$A$14),"")</f>
        <v/>
      </c>
      <c r="AC42" s="534"/>
      <c r="AD42" s="534" t="e">
        <f>IF(AND('Mapa final'!#REF!="Muy Baja",'Mapa final'!#REF!="Mayor"),CONCATENATE("R",'Mapa final'!#REF!),"")</f>
        <v>#REF!</v>
      </c>
      <c r="AE42" s="534"/>
      <c r="AF42" s="534" t="e">
        <f>IF(AND('Mapa final'!#REF!="Muy Baja",'Mapa final'!#REF!="Mayor"),CONCATENATE("R",'Mapa final'!#REF!),"")</f>
        <v>#REF!</v>
      </c>
      <c r="AG42" s="535"/>
      <c r="AH42" s="545" t="str">
        <f>IF(AND('Mapa final'!$K$14="Muy Baja",'Mapa final'!$O$14="Catastrófico"),CONCATENATE("R",'Mapa final'!$A$14),"")</f>
        <v>R3</v>
      </c>
      <c r="AI42" s="546"/>
      <c r="AJ42" s="546" t="e">
        <f>IF(AND('Mapa final'!#REF!="Muy Baja",'Mapa final'!#REF!="Catastrófico"),CONCATENATE("R",'Mapa final'!#REF!),"")</f>
        <v>#REF!</v>
      </c>
      <c r="AK42" s="546"/>
      <c r="AL42" s="546" t="e">
        <f>IF(AND('Mapa final'!#REF!="Muy Baja",'Mapa final'!#REF!="Catastrófico"),CONCATENATE("R",'Mapa final'!#REF!),"")</f>
        <v>#REF!</v>
      </c>
      <c r="AM42" s="547"/>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487"/>
      <c r="C43" s="487"/>
      <c r="D43" s="488"/>
      <c r="E43" s="528"/>
      <c r="F43" s="529"/>
      <c r="G43" s="529"/>
      <c r="H43" s="529"/>
      <c r="I43" s="530"/>
      <c r="J43" s="565"/>
      <c r="K43" s="563"/>
      <c r="L43" s="563"/>
      <c r="M43" s="563"/>
      <c r="N43" s="563"/>
      <c r="O43" s="564"/>
      <c r="P43" s="565"/>
      <c r="Q43" s="563"/>
      <c r="R43" s="563"/>
      <c r="S43" s="563"/>
      <c r="T43" s="563"/>
      <c r="U43" s="564"/>
      <c r="V43" s="554"/>
      <c r="W43" s="555"/>
      <c r="X43" s="555"/>
      <c r="Y43" s="555"/>
      <c r="Z43" s="555"/>
      <c r="AA43" s="556"/>
      <c r="AB43" s="538"/>
      <c r="AC43" s="534"/>
      <c r="AD43" s="534"/>
      <c r="AE43" s="534"/>
      <c r="AF43" s="534"/>
      <c r="AG43" s="535"/>
      <c r="AH43" s="545"/>
      <c r="AI43" s="546"/>
      <c r="AJ43" s="546"/>
      <c r="AK43" s="546"/>
      <c r="AL43" s="546"/>
      <c r="AM43" s="547"/>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487"/>
      <c r="C44" s="487"/>
      <c r="D44" s="488"/>
      <c r="E44" s="528"/>
      <c r="F44" s="529"/>
      <c r="G44" s="529"/>
      <c r="H44" s="529"/>
      <c r="I44" s="530"/>
      <c r="J44" s="565" t="e">
        <f>IF(AND('Mapa final'!#REF!="Muy Baja",'Mapa final'!#REF!="Leve"),CONCATENATE("R",'Mapa final'!#REF!),"")</f>
        <v>#REF!</v>
      </c>
      <c r="K44" s="563"/>
      <c r="L44" s="563" t="str">
        <f>IF(AND('Mapa final'!$K$16="Muy Baja",'Mapa final'!$O$16="Leve"),CONCATENATE("R",'Mapa final'!$A$16),"")</f>
        <v/>
      </c>
      <c r="M44" s="563"/>
      <c r="N44" s="563" t="str">
        <f>IF(AND('Mapa final'!$K$22="Muy Baja",'Mapa final'!$O$22="Leve"),CONCATENATE("R",'Mapa final'!$A$22),"")</f>
        <v/>
      </c>
      <c r="O44" s="564"/>
      <c r="P44" s="565" t="e">
        <f>IF(AND('Mapa final'!#REF!="Muy Baja",'Mapa final'!#REF!="Menor"),CONCATENATE("R",'Mapa final'!#REF!),"")</f>
        <v>#REF!</v>
      </c>
      <c r="Q44" s="563"/>
      <c r="R44" s="563" t="str">
        <f>IF(AND('Mapa final'!$K$16="Muy Baja",'Mapa final'!$O$16="Menor"),CONCATENATE("R",'Mapa final'!$A$16),"")</f>
        <v/>
      </c>
      <c r="S44" s="563"/>
      <c r="T44" s="563" t="str">
        <f>IF(AND('Mapa final'!$K$22="Muy Baja",'Mapa final'!$O$22="Menor"),CONCATENATE("R",'Mapa final'!$A$22),"")</f>
        <v/>
      </c>
      <c r="U44" s="564"/>
      <c r="V44" s="554" t="e">
        <f>IF(AND('Mapa final'!#REF!="Muy Baja",'Mapa final'!#REF!="Moderado"),CONCATENATE("R",'Mapa final'!#REF!),"")</f>
        <v>#REF!</v>
      </c>
      <c r="W44" s="555"/>
      <c r="X44" s="555" t="str">
        <f>IF(AND('Mapa final'!$K$16="Muy Baja",'Mapa final'!$O$16="Moderado"),CONCATENATE("R",'Mapa final'!$A$16),"")</f>
        <v/>
      </c>
      <c r="Y44" s="555"/>
      <c r="Z44" s="555" t="str">
        <f>IF(AND('Mapa final'!$K$22="Muy Baja",'Mapa final'!$O$22="Moderado"),CONCATENATE("R",'Mapa final'!$A$22),"")</f>
        <v/>
      </c>
      <c r="AA44" s="556"/>
      <c r="AB44" s="538" t="e">
        <f>IF(AND('Mapa final'!#REF!="Muy Baja",'Mapa final'!#REF!="Mayor"),CONCATENATE("R",'Mapa final'!#REF!),"")</f>
        <v>#REF!</v>
      </c>
      <c r="AC44" s="534"/>
      <c r="AD44" s="534" t="str">
        <f>IF(AND('Mapa final'!$K$16="Muy Baja",'Mapa final'!$O$16="Mayor"),CONCATENATE("R",'Mapa final'!$A$16),"")</f>
        <v/>
      </c>
      <c r="AE44" s="534"/>
      <c r="AF44" s="534" t="str">
        <f>IF(AND('Mapa final'!$K$22="Muy Baja",'Mapa final'!$O$22="Mayor"),CONCATENATE("R",'Mapa final'!$A$22),"")</f>
        <v/>
      </c>
      <c r="AG44" s="535"/>
      <c r="AH44" s="545" t="e">
        <f>IF(AND('Mapa final'!#REF!="Muy Baja",'Mapa final'!#REF!="Catastrófico"),CONCATENATE("R",'Mapa final'!#REF!),"")</f>
        <v>#REF!</v>
      </c>
      <c r="AI44" s="546"/>
      <c r="AJ44" s="546" t="str">
        <f>IF(AND('Mapa final'!$K$16="Muy Baja",'Mapa final'!$O$16="Catastrófico"),CONCATENATE("R",'Mapa final'!$A$16),"")</f>
        <v/>
      </c>
      <c r="AK44" s="546"/>
      <c r="AL44" s="546" t="str">
        <f>IF(AND('Mapa final'!$K$22="Muy Baja",'Mapa final'!$O$22="Catastrófico"),CONCATENATE("R",'Mapa final'!$A$22),"")</f>
        <v/>
      </c>
      <c r="AM44" s="547"/>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487"/>
      <c r="C45" s="487"/>
      <c r="D45" s="488"/>
      <c r="E45" s="531"/>
      <c r="F45" s="532"/>
      <c r="G45" s="532"/>
      <c r="H45" s="532"/>
      <c r="I45" s="533"/>
      <c r="J45" s="566"/>
      <c r="K45" s="567"/>
      <c r="L45" s="567"/>
      <c r="M45" s="567"/>
      <c r="N45" s="567"/>
      <c r="O45" s="568"/>
      <c r="P45" s="566"/>
      <c r="Q45" s="567"/>
      <c r="R45" s="567"/>
      <c r="S45" s="567"/>
      <c r="T45" s="567"/>
      <c r="U45" s="568"/>
      <c r="V45" s="557"/>
      <c r="W45" s="558"/>
      <c r="X45" s="558"/>
      <c r="Y45" s="558"/>
      <c r="Z45" s="558"/>
      <c r="AA45" s="559"/>
      <c r="AB45" s="542"/>
      <c r="AC45" s="543"/>
      <c r="AD45" s="543"/>
      <c r="AE45" s="543"/>
      <c r="AF45" s="543"/>
      <c r="AG45" s="544"/>
      <c r="AH45" s="548"/>
      <c r="AI45" s="549"/>
      <c r="AJ45" s="549"/>
      <c r="AK45" s="549"/>
      <c r="AL45" s="549"/>
      <c r="AM45" s="550"/>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525" t="s">
        <v>106</v>
      </c>
      <c r="K46" s="526"/>
      <c r="L46" s="526"/>
      <c r="M46" s="526"/>
      <c r="N46" s="526"/>
      <c r="O46" s="527"/>
      <c r="P46" s="525" t="s">
        <v>105</v>
      </c>
      <c r="Q46" s="526"/>
      <c r="R46" s="526"/>
      <c r="S46" s="526"/>
      <c r="T46" s="526"/>
      <c r="U46" s="527"/>
      <c r="V46" s="525" t="s">
        <v>104</v>
      </c>
      <c r="W46" s="526"/>
      <c r="X46" s="526"/>
      <c r="Y46" s="526"/>
      <c r="Z46" s="526"/>
      <c r="AA46" s="527"/>
      <c r="AB46" s="525" t="s">
        <v>103</v>
      </c>
      <c r="AC46" s="541"/>
      <c r="AD46" s="526"/>
      <c r="AE46" s="526"/>
      <c r="AF46" s="526"/>
      <c r="AG46" s="527"/>
      <c r="AH46" s="525" t="s">
        <v>102</v>
      </c>
      <c r="AI46" s="526"/>
      <c r="AJ46" s="526"/>
      <c r="AK46" s="526"/>
      <c r="AL46" s="526"/>
      <c r="AM46" s="527"/>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528"/>
      <c r="K47" s="529"/>
      <c r="L47" s="529"/>
      <c r="M47" s="529"/>
      <c r="N47" s="529"/>
      <c r="O47" s="530"/>
      <c r="P47" s="528"/>
      <c r="Q47" s="529"/>
      <c r="R47" s="529"/>
      <c r="S47" s="529"/>
      <c r="T47" s="529"/>
      <c r="U47" s="530"/>
      <c r="V47" s="528"/>
      <c r="W47" s="529"/>
      <c r="X47" s="529"/>
      <c r="Y47" s="529"/>
      <c r="Z47" s="529"/>
      <c r="AA47" s="530"/>
      <c r="AB47" s="528"/>
      <c r="AC47" s="529"/>
      <c r="AD47" s="529"/>
      <c r="AE47" s="529"/>
      <c r="AF47" s="529"/>
      <c r="AG47" s="530"/>
      <c r="AH47" s="528"/>
      <c r="AI47" s="529"/>
      <c r="AJ47" s="529"/>
      <c r="AK47" s="529"/>
      <c r="AL47" s="529"/>
      <c r="AM47" s="530"/>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528"/>
      <c r="K48" s="529"/>
      <c r="L48" s="529"/>
      <c r="M48" s="529"/>
      <c r="N48" s="529"/>
      <c r="O48" s="530"/>
      <c r="P48" s="528"/>
      <c r="Q48" s="529"/>
      <c r="R48" s="529"/>
      <c r="S48" s="529"/>
      <c r="T48" s="529"/>
      <c r="U48" s="530"/>
      <c r="V48" s="528"/>
      <c r="W48" s="529"/>
      <c r="X48" s="529"/>
      <c r="Y48" s="529"/>
      <c r="Z48" s="529"/>
      <c r="AA48" s="530"/>
      <c r="AB48" s="528"/>
      <c r="AC48" s="529"/>
      <c r="AD48" s="529"/>
      <c r="AE48" s="529"/>
      <c r="AF48" s="529"/>
      <c r="AG48" s="530"/>
      <c r="AH48" s="528"/>
      <c r="AI48" s="529"/>
      <c r="AJ48" s="529"/>
      <c r="AK48" s="529"/>
      <c r="AL48" s="529"/>
      <c r="AM48" s="530"/>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528"/>
      <c r="K49" s="529"/>
      <c r="L49" s="529"/>
      <c r="M49" s="529"/>
      <c r="N49" s="529"/>
      <c r="O49" s="530"/>
      <c r="P49" s="528"/>
      <c r="Q49" s="529"/>
      <c r="R49" s="529"/>
      <c r="S49" s="529"/>
      <c r="T49" s="529"/>
      <c r="U49" s="530"/>
      <c r="V49" s="528"/>
      <c r="W49" s="529"/>
      <c r="X49" s="529"/>
      <c r="Y49" s="529"/>
      <c r="Z49" s="529"/>
      <c r="AA49" s="530"/>
      <c r="AB49" s="528"/>
      <c r="AC49" s="529"/>
      <c r="AD49" s="529"/>
      <c r="AE49" s="529"/>
      <c r="AF49" s="529"/>
      <c r="AG49" s="530"/>
      <c r="AH49" s="528"/>
      <c r="AI49" s="529"/>
      <c r="AJ49" s="529"/>
      <c r="AK49" s="529"/>
      <c r="AL49" s="529"/>
      <c r="AM49" s="530"/>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528"/>
      <c r="K50" s="529"/>
      <c r="L50" s="529"/>
      <c r="M50" s="529"/>
      <c r="N50" s="529"/>
      <c r="O50" s="530"/>
      <c r="P50" s="528"/>
      <c r="Q50" s="529"/>
      <c r="R50" s="529"/>
      <c r="S50" s="529"/>
      <c r="T50" s="529"/>
      <c r="U50" s="530"/>
      <c r="V50" s="528"/>
      <c r="W50" s="529"/>
      <c r="X50" s="529"/>
      <c r="Y50" s="529"/>
      <c r="Z50" s="529"/>
      <c r="AA50" s="530"/>
      <c r="AB50" s="528"/>
      <c r="AC50" s="529"/>
      <c r="AD50" s="529"/>
      <c r="AE50" s="529"/>
      <c r="AF50" s="529"/>
      <c r="AG50" s="530"/>
      <c r="AH50" s="528"/>
      <c r="AI50" s="529"/>
      <c r="AJ50" s="529"/>
      <c r="AK50" s="529"/>
      <c r="AL50" s="529"/>
      <c r="AM50" s="530"/>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531"/>
      <c r="K51" s="532"/>
      <c r="L51" s="532"/>
      <c r="M51" s="532"/>
      <c r="N51" s="532"/>
      <c r="O51" s="533"/>
      <c r="P51" s="531"/>
      <c r="Q51" s="532"/>
      <c r="R51" s="532"/>
      <c r="S51" s="532"/>
      <c r="T51" s="532"/>
      <c r="U51" s="533"/>
      <c r="V51" s="531"/>
      <c r="W51" s="532"/>
      <c r="X51" s="532"/>
      <c r="Y51" s="532"/>
      <c r="Z51" s="532"/>
      <c r="AA51" s="533"/>
      <c r="AB51" s="531"/>
      <c r="AC51" s="532"/>
      <c r="AD51" s="532"/>
      <c r="AE51" s="532"/>
      <c r="AF51" s="532"/>
      <c r="AG51" s="533"/>
      <c r="AH51" s="531"/>
      <c r="AI51" s="532"/>
      <c r="AJ51" s="532"/>
      <c r="AK51" s="532"/>
      <c r="AL51" s="532"/>
      <c r="AM51" s="53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P1" sqref="P1:P104857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598" t="s">
        <v>147</v>
      </c>
      <c r="C2" s="599"/>
      <c r="D2" s="599"/>
      <c r="E2" s="599"/>
      <c r="F2" s="599"/>
      <c r="G2" s="599"/>
      <c r="H2" s="599"/>
      <c r="I2" s="599"/>
      <c r="J2" s="540" t="s">
        <v>2</v>
      </c>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599"/>
      <c r="C3" s="599"/>
      <c r="D3" s="599"/>
      <c r="E3" s="599"/>
      <c r="F3" s="599"/>
      <c r="G3" s="599"/>
      <c r="H3" s="599"/>
      <c r="I3" s="599"/>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599"/>
      <c r="C4" s="599"/>
      <c r="D4" s="599"/>
      <c r="E4" s="599"/>
      <c r="F4" s="599"/>
      <c r="G4" s="599"/>
      <c r="H4" s="599"/>
      <c r="I4" s="599"/>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487" t="s">
        <v>4</v>
      </c>
      <c r="C6" s="487"/>
      <c r="D6" s="488"/>
      <c r="E6" s="582" t="s">
        <v>110</v>
      </c>
      <c r="F6" s="583"/>
      <c r="G6" s="583"/>
      <c r="H6" s="583"/>
      <c r="I6" s="600"/>
      <c r="J6" s="16" t="str">
        <f>IF(AND('Mapa final'!$AB$10="Muy Alta",'Mapa final'!$AD$10="Leve"),CONCATENATE("R1C",'Mapa final'!$R$10),"")</f>
        <v/>
      </c>
      <c r="K6" s="17" t="e">
        <f>IF(AND('Mapa final'!#REF!="Muy Alta",'Mapa final'!#REF!="Leve"),CONCATENATE("R1C",'Mapa final'!#REF!),"")</f>
        <v>#REF!</v>
      </c>
      <c r="L6" s="17" t="e">
        <f>IF(AND('Mapa final'!#REF!="Muy Alta",'Mapa final'!#REF!="Leve"),CONCATENATE("R1C",'Mapa final'!#REF!),"")</f>
        <v>#REF!</v>
      </c>
      <c r="M6" s="17" t="e">
        <f>IF(AND('Mapa final'!#REF!="Muy Alta",'Mapa final'!#REF!="Leve"),CONCATENATE("R1C",'Mapa final'!#REF!),"")</f>
        <v>#REF!</v>
      </c>
      <c r="N6" s="17" t="e">
        <f>IF(AND('Mapa final'!#REF!="Muy Alta",'Mapa final'!#REF!="Leve"),CONCATENATE("R1C",'Mapa final'!#REF!),"")</f>
        <v>#REF!</v>
      </c>
      <c r="O6" s="18" t="e">
        <f>IF(AND('Mapa final'!#REF!="Muy Alta",'Mapa final'!#REF!="Leve"),CONCATENATE("R1C",'Mapa final'!#REF!),"")</f>
        <v>#REF!</v>
      </c>
      <c r="P6" s="16" t="str">
        <f>IF(AND('Mapa final'!$AB$10="Muy Alta",'Mapa final'!$AD$10="Menor"),CONCATENATE("R1C",'Mapa final'!$R$10),"")</f>
        <v/>
      </c>
      <c r="Q6" s="17" t="e">
        <f>IF(AND('Mapa final'!#REF!="Muy Alta",'Mapa final'!#REF!="Menor"),CONCATENATE("R1C",'Mapa final'!#REF!),"")</f>
        <v>#REF!</v>
      </c>
      <c r="R6" s="17" t="e">
        <f>IF(AND('Mapa final'!#REF!="Muy Alta",'Mapa final'!#REF!="Menor"),CONCATENATE("R1C",'Mapa final'!#REF!),"")</f>
        <v>#REF!</v>
      </c>
      <c r="S6" s="17" t="e">
        <f>IF(AND('Mapa final'!#REF!="Muy Alta",'Mapa final'!#REF!="Menor"),CONCATENATE("R1C",'Mapa final'!#REF!),"")</f>
        <v>#REF!</v>
      </c>
      <c r="T6" s="17" t="e">
        <f>IF(AND('Mapa final'!#REF!="Muy Alta",'Mapa final'!#REF!="Menor"),CONCATENATE("R1C",'Mapa final'!#REF!),"")</f>
        <v>#REF!</v>
      </c>
      <c r="U6" s="18" t="e">
        <f>IF(AND('Mapa final'!#REF!="Muy Alta",'Mapa final'!#REF!="Menor"),CONCATENATE("R1C",'Mapa final'!#REF!),"")</f>
        <v>#REF!</v>
      </c>
      <c r="V6" s="16" t="str">
        <f>IF(AND('Mapa final'!$AB$10="Muy Alta",'Mapa final'!$AD$10="Moderado"),CONCATENATE("R1C",'Mapa final'!$R$10),"")</f>
        <v/>
      </c>
      <c r="W6" s="17" t="e">
        <f>IF(AND('Mapa final'!#REF!="Muy Alta",'Mapa final'!#REF!="Moderado"),CONCATENATE("R1C",'Mapa final'!#REF!),"")</f>
        <v>#REF!</v>
      </c>
      <c r="X6" s="17" t="e">
        <f>IF(AND('Mapa final'!#REF!="Muy Alta",'Mapa final'!#REF!="Moderado"),CONCATENATE("R1C",'Mapa final'!#REF!),"")</f>
        <v>#REF!</v>
      </c>
      <c r="Y6" s="17" t="e">
        <f>IF(AND('Mapa final'!#REF!="Muy Alta",'Mapa final'!#REF!="Moderado"),CONCATENATE("R1C",'Mapa final'!#REF!),"")</f>
        <v>#REF!</v>
      </c>
      <c r="Z6" s="17" t="e">
        <f>IF(AND('Mapa final'!#REF!="Muy Alta",'Mapa final'!#REF!="Moderado"),CONCATENATE("R1C",'Mapa final'!#REF!),"")</f>
        <v>#REF!</v>
      </c>
      <c r="AA6" s="18" t="e">
        <f>IF(AND('Mapa final'!#REF!="Muy Alta",'Mapa final'!#REF!="Moderado"),CONCATENATE("R1C",'Mapa final'!#REF!),"")</f>
        <v>#REF!</v>
      </c>
      <c r="AB6" s="16" t="str">
        <f>IF(AND('Mapa final'!$AB$10="Muy Alta",'Mapa final'!$AD$10="Mayor"),CONCATENATE("R1C",'Mapa final'!$R$10),"")</f>
        <v/>
      </c>
      <c r="AC6" s="17" t="e">
        <f>IF(AND('Mapa final'!#REF!="Muy Alta",'Mapa final'!#REF!="Mayor"),CONCATENATE("R1C",'Mapa final'!#REF!),"")</f>
        <v>#REF!</v>
      </c>
      <c r="AD6" s="17" t="e">
        <f>IF(AND('Mapa final'!#REF!="Muy Alta",'Mapa final'!#REF!="Mayor"),CONCATENATE("R1C",'Mapa final'!#REF!),"")</f>
        <v>#REF!</v>
      </c>
      <c r="AE6" s="17" t="e">
        <f>IF(AND('Mapa final'!#REF!="Muy Alta",'Mapa final'!#REF!="Mayor"),CONCATENATE("R1C",'Mapa final'!#REF!),"")</f>
        <v>#REF!</v>
      </c>
      <c r="AF6" s="17" t="e">
        <f>IF(AND('Mapa final'!#REF!="Muy Alta",'Mapa final'!#REF!="Mayor"),CONCATENATE("R1C",'Mapa final'!#REF!),"")</f>
        <v>#REF!</v>
      </c>
      <c r="AG6" s="18" t="e">
        <f>IF(AND('Mapa final'!#REF!="Muy Alta",'Mapa final'!#REF!="Mayor"),CONCATENATE("R1C",'Mapa final'!#REF!),"")</f>
        <v>#REF!</v>
      </c>
      <c r="AH6" s="19" t="str">
        <f>IF(AND('Mapa final'!$AB$10="Muy Alta",'Mapa final'!$AD$10="Catastrófico"),CONCATENATE("R1C",'Mapa final'!$R$10),"")</f>
        <v/>
      </c>
      <c r="AI6" s="20" t="e">
        <f>IF(AND('Mapa final'!#REF!="Muy Alta",'Mapa final'!#REF!="Catastrófico"),CONCATENATE("R1C",'Mapa final'!#REF!),"")</f>
        <v>#REF!</v>
      </c>
      <c r="AJ6" s="20" t="e">
        <f>IF(AND('Mapa final'!#REF!="Muy Alta",'Mapa final'!#REF!="Catastrófico"),CONCATENATE("R1C",'Mapa final'!#REF!),"")</f>
        <v>#REF!</v>
      </c>
      <c r="AK6" s="20" t="e">
        <f>IF(AND('Mapa final'!#REF!="Muy Alta",'Mapa final'!#REF!="Catastrófico"),CONCATENATE("R1C",'Mapa final'!#REF!),"")</f>
        <v>#REF!</v>
      </c>
      <c r="AL6" s="20" t="e">
        <f>IF(AND('Mapa final'!#REF!="Muy Alta",'Mapa final'!#REF!="Catastrófico"),CONCATENATE("R1C",'Mapa final'!#REF!),"")</f>
        <v>#REF!</v>
      </c>
      <c r="AM6" s="21" t="e">
        <f>IF(AND('Mapa final'!#REF!="Muy Alta",'Mapa final'!#REF!="Catastrófico"),CONCATENATE("R1C",'Mapa final'!#REF!),"")</f>
        <v>#REF!</v>
      </c>
      <c r="AN6" s="53"/>
      <c r="AO6" s="589" t="s">
        <v>77</v>
      </c>
      <c r="AP6" s="590"/>
      <c r="AQ6" s="590"/>
      <c r="AR6" s="590"/>
      <c r="AS6" s="590"/>
      <c r="AT6" s="591"/>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487"/>
      <c r="C7" s="487"/>
      <c r="D7" s="488"/>
      <c r="E7" s="586"/>
      <c r="F7" s="585"/>
      <c r="G7" s="585"/>
      <c r="H7" s="585"/>
      <c r="I7" s="601"/>
      <c r="J7" s="22" t="e">
        <f>IF(AND('Mapa final'!#REF!="Muy Alta",'Mapa final'!#REF!="Leve"),CONCATENATE("R2C",'Mapa final'!#REF!),"")</f>
        <v>#REF!</v>
      </c>
      <c r="K7" s="23" t="e">
        <f>IF(AND('Mapa final'!#REF!="Muy Alta",'Mapa final'!#REF!="Leve"),CONCATENATE("R2C",'Mapa final'!#REF!),"")</f>
        <v>#REF!</v>
      </c>
      <c r="L7" s="23" t="e">
        <f>IF(AND('Mapa final'!#REF!="Muy Alta",'Mapa final'!#REF!="Leve"),CONCATENATE("R2C",'Mapa final'!#REF!),"")</f>
        <v>#REF!</v>
      </c>
      <c r="M7" s="23" t="e">
        <f>IF(AND('Mapa final'!#REF!="Muy Alta",'Mapa final'!#REF!="Leve"),CONCATENATE("R2C",'Mapa final'!#REF!),"")</f>
        <v>#REF!</v>
      </c>
      <c r="N7" s="23" t="e">
        <f>IF(AND('Mapa final'!#REF!="Muy Alta",'Mapa final'!#REF!="Leve"),CONCATENATE("R2C",'Mapa final'!#REF!),"")</f>
        <v>#REF!</v>
      </c>
      <c r="O7" s="24" t="e">
        <f>IF(AND('Mapa final'!#REF!="Muy Alta",'Mapa final'!#REF!="Leve"),CONCATENATE("R2C",'Mapa final'!#REF!),"")</f>
        <v>#REF!</v>
      </c>
      <c r="P7" s="22" t="e">
        <f>IF(AND('Mapa final'!#REF!="Muy Alta",'Mapa final'!#REF!="Menor"),CONCATENATE("R2C",'Mapa final'!#REF!),"")</f>
        <v>#REF!</v>
      </c>
      <c r="Q7" s="23" t="e">
        <f>IF(AND('Mapa final'!#REF!="Muy Alta",'Mapa final'!#REF!="Menor"),CONCATENATE("R2C",'Mapa final'!#REF!),"")</f>
        <v>#REF!</v>
      </c>
      <c r="R7" s="23" t="e">
        <f>IF(AND('Mapa final'!#REF!="Muy Alta",'Mapa final'!#REF!="Menor"),CONCATENATE("R2C",'Mapa final'!#REF!),"")</f>
        <v>#REF!</v>
      </c>
      <c r="S7" s="23" t="e">
        <f>IF(AND('Mapa final'!#REF!="Muy Alta",'Mapa final'!#REF!="Menor"),CONCATENATE("R2C",'Mapa final'!#REF!),"")</f>
        <v>#REF!</v>
      </c>
      <c r="T7" s="23" t="e">
        <f>IF(AND('Mapa final'!#REF!="Muy Alta",'Mapa final'!#REF!="Menor"),CONCATENATE("R2C",'Mapa final'!#REF!),"")</f>
        <v>#REF!</v>
      </c>
      <c r="U7" s="24" t="e">
        <f>IF(AND('Mapa final'!#REF!="Muy Alta",'Mapa final'!#REF!="Menor"),CONCATENATE("R2C",'Mapa final'!#REF!),"")</f>
        <v>#REF!</v>
      </c>
      <c r="V7" s="22" t="e">
        <f>IF(AND('Mapa final'!#REF!="Muy Alta",'Mapa final'!#REF!="Moderado"),CONCATENATE("R2C",'Mapa final'!#REF!),"")</f>
        <v>#REF!</v>
      </c>
      <c r="W7" s="23" t="e">
        <f>IF(AND('Mapa final'!#REF!="Muy Alta",'Mapa final'!#REF!="Moderado"),CONCATENATE("R2C",'Mapa final'!#REF!),"")</f>
        <v>#REF!</v>
      </c>
      <c r="X7" s="23" t="e">
        <f>IF(AND('Mapa final'!#REF!="Muy Alta",'Mapa final'!#REF!="Moderado"),CONCATENATE("R2C",'Mapa final'!#REF!),"")</f>
        <v>#REF!</v>
      </c>
      <c r="Y7" s="23" t="e">
        <f>IF(AND('Mapa final'!#REF!="Muy Alta",'Mapa final'!#REF!="Moderado"),CONCATENATE("R2C",'Mapa final'!#REF!),"")</f>
        <v>#REF!</v>
      </c>
      <c r="Z7" s="23" t="e">
        <f>IF(AND('Mapa final'!#REF!="Muy Alta",'Mapa final'!#REF!="Moderado"),CONCATENATE("R2C",'Mapa final'!#REF!),"")</f>
        <v>#REF!</v>
      </c>
      <c r="AA7" s="24" t="e">
        <f>IF(AND('Mapa final'!#REF!="Muy Alta",'Mapa final'!#REF!="Moderado"),CONCATENATE("R2C",'Mapa final'!#REF!),"")</f>
        <v>#REF!</v>
      </c>
      <c r="AB7" s="22" t="e">
        <f>IF(AND('Mapa final'!#REF!="Muy Alta",'Mapa final'!#REF!="Mayor"),CONCATENATE("R2C",'Mapa final'!#REF!),"")</f>
        <v>#REF!</v>
      </c>
      <c r="AC7" s="23" t="e">
        <f>IF(AND('Mapa final'!#REF!="Muy Alta",'Mapa final'!#REF!="Mayor"),CONCATENATE("R2C",'Mapa final'!#REF!),"")</f>
        <v>#REF!</v>
      </c>
      <c r="AD7" s="23" t="e">
        <f>IF(AND('Mapa final'!#REF!="Muy Alta",'Mapa final'!#REF!="Mayor"),CONCATENATE("R2C",'Mapa final'!#REF!),"")</f>
        <v>#REF!</v>
      </c>
      <c r="AE7" s="23" t="e">
        <f>IF(AND('Mapa final'!#REF!="Muy Alta",'Mapa final'!#REF!="Mayor"),CONCATENATE("R2C",'Mapa final'!#REF!),"")</f>
        <v>#REF!</v>
      </c>
      <c r="AF7" s="23" t="e">
        <f>IF(AND('Mapa final'!#REF!="Muy Alta",'Mapa final'!#REF!="Mayor"),CONCATENATE("R2C",'Mapa final'!#REF!),"")</f>
        <v>#REF!</v>
      </c>
      <c r="AG7" s="24" t="e">
        <f>IF(AND('Mapa final'!#REF!="Muy Alta",'Mapa final'!#REF!="Mayor"),CONCATENATE("R2C",'Mapa final'!#REF!),"")</f>
        <v>#REF!</v>
      </c>
      <c r="AH7" s="25" t="e">
        <f>IF(AND('Mapa final'!#REF!="Muy Alta",'Mapa final'!#REF!="Catastrófico"),CONCATENATE("R2C",'Mapa final'!#REF!),"")</f>
        <v>#REF!</v>
      </c>
      <c r="AI7" s="26" t="e">
        <f>IF(AND('Mapa final'!#REF!="Muy Alta",'Mapa final'!#REF!="Catastrófico"),CONCATENATE("R2C",'Mapa final'!#REF!),"")</f>
        <v>#REF!</v>
      </c>
      <c r="AJ7" s="26" t="e">
        <f>IF(AND('Mapa final'!#REF!="Muy Alta",'Mapa final'!#REF!="Catastrófico"),CONCATENATE("R2C",'Mapa final'!#REF!),"")</f>
        <v>#REF!</v>
      </c>
      <c r="AK7" s="26" t="e">
        <f>IF(AND('Mapa final'!#REF!="Muy Alta",'Mapa final'!#REF!="Catastrófico"),CONCATENATE("R2C",'Mapa final'!#REF!),"")</f>
        <v>#REF!</v>
      </c>
      <c r="AL7" s="26" t="e">
        <f>IF(AND('Mapa final'!#REF!="Muy Alta",'Mapa final'!#REF!="Catastrófico"),CONCATENATE("R2C",'Mapa final'!#REF!),"")</f>
        <v>#REF!</v>
      </c>
      <c r="AM7" s="27" t="e">
        <f>IF(AND('Mapa final'!#REF!="Muy Alta",'Mapa final'!#REF!="Catastrófico"),CONCATENATE("R2C",'Mapa final'!#REF!),"")</f>
        <v>#REF!</v>
      </c>
      <c r="AN7" s="53"/>
      <c r="AO7" s="592"/>
      <c r="AP7" s="593"/>
      <c r="AQ7" s="593"/>
      <c r="AR7" s="593"/>
      <c r="AS7" s="593"/>
      <c r="AT7" s="594"/>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487"/>
      <c r="C8" s="487"/>
      <c r="D8" s="488"/>
      <c r="E8" s="586"/>
      <c r="F8" s="585"/>
      <c r="G8" s="585"/>
      <c r="H8" s="585"/>
      <c r="I8" s="601"/>
      <c r="J8" s="22" t="e">
        <f>IF(AND('Mapa final'!#REF!="Muy Alta",'Mapa final'!#REF!="Leve"),CONCATENATE("R3C",'Mapa final'!#REF!),"")</f>
        <v>#REF!</v>
      </c>
      <c r="K8" s="23" t="e">
        <f>IF(AND('Mapa final'!#REF!="Muy Alta",'Mapa final'!#REF!="Leve"),CONCATENATE("R3C",'Mapa final'!#REF!),"")</f>
        <v>#REF!</v>
      </c>
      <c r="L8" s="23" t="e">
        <f>IF(AND('Mapa final'!#REF!="Muy Alta",'Mapa final'!#REF!="Leve"),CONCATENATE("R3C",'Mapa final'!#REF!),"")</f>
        <v>#REF!</v>
      </c>
      <c r="M8" s="23" t="e">
        <f>IF(AND('Mapa final'!#REF!="Muy Alta",'Mapa final'!#REF!="Leve"),CONCATENATE("R3C",'Mapa final'!#REF!),"")</f>
        <v>#REF!</v>
      </c>
      <c r="N8" s="23" t="e">
        <f>IF(AND('Mapa final'!#REF!="Muy Alta",'Mapa final'!#REF!="Leve"),CONCATENATE("R3C",'Mapa final'!#REF!),"")</f>
        <v>#REF!</v>
      </c>
      <c r="O8" s="24" t="e">
        <f>IF(AND('Mapa final'!#REF!="Muy Alta",'Mapa final'!#REF!="Leve"),CONCATENATE("R3C",'Mapa final'!#REF!),"")</f>
        <v>#REF!</v>
      </c>
      <c r="P8" s="22" t="e">
        <f>IF(AND('Mapa final'!#REF!="Muy Alta",'Mapa final'!#REF!="Menor"),CONCATENATE("R3C",'Mapa final'!#REF!),"")</f>
        <v>#REF!</v>
      </c>
      <c r="Q8" s="23" t="e">
        <f>IF(AND('Mapa final'!#REF!="Muy Alta",'Mapa final'!#REF!="Menor"),CONCATENATE("R3C",'Mapa final'!#REF!),"")</f>
        <v>#REF!</v>
      </c>
      <c r="R8" s="23" t="e">
        <f>IF(AND('Mapa final'!#REF!="Muy Alta",'Mapa final'!#REF!="Menor"),CONCATENATE("R3C",'Mapa final'!#REF!),"")</f>
        <v>#REF!</v>
      </c>
      <c r="S8" s="23" t="e">
        <f>IF(AND('Mapa final'!#REF!="Muy Alta",'Mapa final'!#REF!="Menor"),CONCATENATE("R3C",'Mapa final'!#REF!),"")</f>
        <v>#REF!</v>
      </c>
      <c r="T8" s="23" t="e">
        <f>IF(AND('Mapa final'!#REF!="Muy Alta",'Mapa final'!#REF!="Menor"),CONCATENATE("R3C",'Mapa final'!#REF!),"")</f>
        <v>#REF!</v>
      </c>
      <c r="U8" s="24" t="e">
        <f>IF(AND('Mapa final'!#REF!="Muy Alta",'Mapa final'!#REF!="Menor"),CONCATENATE("R3C",'Mapa final'!#REF!),"")</f>
        <v>#REF!</v>
      </c>
      <c r="V8" s="22" t="e">
        <f>IF(AND('Mapa final'!#REF!="Muy Alta",'Mapa final'!#REF!="Moderado"),CONCATENATE("R3C",'Mapa final'!#REF!),"")</f>
        <v>#REF!</v>
      </c>
      <c r="W8" s="23" t="e">
        <f>IF(AND('Mapa final'!#REF!="Muy Alta",'Mapa final'!#REF!="Moderado"),CONCATENATE("R3C",'Mapa final'!#REF!),"")</f>
        <v>#REF!</v>
      </c>
      <c r="X8" s="23" t="e">
        <f>IF(AND('Mapa final'!#REF!="Muy Alta",'Mapa final'!#REF!="Moderado"),CONCATENATE("R3C",'Mapa final'!#REF!),"")</f>
        <v>#REF!</v>
      </c>
      <c r="Y8" s="23" t="e">
        <f>IF(AND('Mapa final'!#REF!="Muy Alta",'Mapa final'!#REF!="Moderado"),CONCATENATE("R3C",'Mapa final'!#REF!),"")</f>
        <v>#REF!</v>
      </c>
      <c r="Z8" s="23" t="e">
        <f>IF(AND('Mapa final'!#REF!="Muy Alta",'Mapa final'!#REF!="Moderado"),CONCATENATE("R3C",'Mapa final'!#REF!),"")</f>
        <v>#REF!</v>
      </c>
      <c r="AA8" s="24" t="e">
        <f>IF(AND('Mapa final'!#REF!="Muy Alta",'Mapa final'!#REF!="Moderado"),CONCATENATE("R3C",'Mapa final'!#REF!),"")</f>
        <v>#REF!</v>
      </c>
      <c r="AB8" s="22" t="e">
        <f>IF(AND('Mapa final'!#REF!="Muy Alta",'Mapa final'!#REF!="Mayor"),CONCATENATE("R3C",'Mapa final'!#REF!),"")</f>
        <v>#REF!</v>
      </c>
      <c r="AC8" s="23" t="e">
        <f>IF(AND('Mapa final'!#REF!="Muy Alta",'Mapa final'!#REF!="Mayor"),CONCATENATE("R3C",'Mapa final'!#REF!),"")</f>
        <v>#REF!</v>
      </c>
      <c r="AD8" s="23" t="e">
        <f>IF(AND('Mapa final'!#REF!="Muy Alta",'Mapa final'!#REF!="Mayor"),CONCATENATE("R3C",'Mapa final'!#REF!),"")</f>
        <v>#REF!</v>
      </c>
      <c r="AE8" s="23" t="e">
        <f>IF(AND('Mapa final'!#REF!="Muy Alta",'Mapa final'!#REF!="Mayor"),CONCATENATE("R3C",'Mapa final'!#REF!),"")</f>
        <v>#REF!</v>
      </c>
      <c r="AF8" s="23" t="e">
        <f>IF(AND('Mapa final'!#REF!="Muy Alta",'Mapa final'!#REF!="Mayor"),CONCATENATE("R3C",'Mapa final'!#REF!),"")</f>
        <v>#REF!</v>
      </c>
      <c r="AG8" s="24" t="e">
        <f>IF(AND('Mapa final'!#REF!="Muy Alta",'Mapa final'!#REF!="Mayor"),CONCATENATE("R3C",'Mapa final'!#REF!),"")</f>
        <v>#REF!</v>
      </c>
      <c r="AH8" s="25" t="e">
        <f>IF(AND('Mapa final'!#REF!="Muy Alta",'Mapa final'!#REF!="Catastrófico"),CONCATENATE("R3C",'Mapa final'!#REF!),"")</f>
        <v>#REF!</v>
      </c>
      <c r="AI8" s="26" t="e">
        <f>IF(AND('Mapa final'!#REF!="Muy Alta",'Mapa final'!#REF!="Catastrófico"),CONCATENATE("R3C",'Mapa final'!#REF!),"")</f>
        <v>#REF!</v>
      </c>
      <c r="AJ8" s="26" t="e">
        <f>IF(AND('Mapa final'!#REF!="Muy Alta",'Mapa final'!#REF!="Catastrófico"),CONCATENATE("R3C",'Mapa final'!#REF!),"")</f>
        <v>#REF!</v>
      </c>
      <c r="AK8" s="26" t="e">
        <f>IF(AND('Mapa final'!#REF!="Muy Alta",'Mapa final'!#REF!="Catastrófico"),CONCATENATE("R3C",'Mapa final'!#REF!),"")</f>
        <v>#REF!</v>
      </c>
      <c r="AL8" s="26" t="e">
        <f>IF(AND('Mapa final'!#REF!="Muy Alta",'Mapa final'!#REF!="Catastrófico"),CONCATENATE("R3C",'Mapa final'!#REF!),"")</f>
        <v>#REF!</v>
      </c>
      <c r="AM8" s="27" t="e">
        <f>IF(AND('Mapa final'!#REF!="Muy Alta",'Mapa final'!#REF!="Catastrófico"),CONCATENATE("R3C",'Mapa final'!#REF!),"")</f>
        <v>#REF!</v>
      </c>
      <c r="AN8" s="53"/>
      <c r="AO8" s="592"/>
      <c r="AP8" s="593"/>
      <c r="AQ8" s="593"/>
      <c r="AR8" s="593"/>
      <c r="AS8" s="593"/>
      <c r="AT8" s="594"/>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487"/>
      <c r="C9" s="487"/>
      <c r="D9" s="488"/>
      <c r="E9" s="586"/>
      <c r="F9" s="585"/>
      <c r="G9" s="585"/>
      <c r="H9" s="585"/>
      <c r="I9" s="601"/>
      <c r="J9" s="22" t="e">
        <f>IF(AND('Mapa final'!#REF!="Muy Alta",'Mapa final'!#REF!="Leve"),CONCATENATE("R4C",'Mapa final'!#REF!),"")</f>
        <v>#REF!</v>
      </c>
      <c r="K9" s="23" t="e">
        <f>IF(AND('Mapa final'!#REF!="Muy Alta",'Mapa final'!#REF!="Leve"),CONCATENATE("R4C",'Mapa final'!#REF!),"")</f>
        <v>#REF!</v>
      </c>
      <c r="L9" s="23" t="e">
        <f>IF(AND('Mapa final'!#REF!="Muy Alta",'Mapa final'!#REF!="Leve"),CONCATENATE("R4C",'Mapa final'!#REF!),"")</f>
        <v>#REF!</v>
      </c>
      <c r="M9" s="23" t="e">
        <f>IF(AND('Mapa final'!#REF!="Muy Alta",'Mapa final'!#REF!="Leve"),CONCATENATE("R4C",'Mapa final'!#REF!),"")</f>
        <v>#REF!</v>
      </c>
      <c r="N9" s="23" t="e">
        <f>IF(AND('Mapa final'!#REF!="Muy Alta",'Mapa final'!#REF!="Leve"),CONCATENATE("R4C",'Mapa final'!#REF!),"")</f>
        <v>#REF!</v>
      </c>
      <c r="O9" s="24" t="e">
        <f>IF(AND('Mapa final'!#REF!="Muy Alta",'Mapa final'!#REF!="Leve"),CONCATENATE("R4C",'Mapa final'!#REF!),"")</f>
        <v>#REF!</v>
      </c>
      <c r="P9" s="22" t="e">
        <f>IF(AND('Mapa final'!#REF!="Muy Alta",'Mapa final'!#REF!="Menor"),CONCATENATE("R4C",'Mapa final'!#REF!),"")</f>
        <v>#REF!</v>
      </c>
      <c r="Q9" s="23" t="e">
        <f>IF(AND('Mapa final'!#REF!="Muy Alta",'Mapa final'!#REF!="Menor"),CONCATENATE("R4C",'Mapa final'!#REF!),"")</f>
        <v>#REF!</v>
      </c>
      <c r="R9" s="23" t="e">
        <f>IF(AND('Mapa final'!#REF!="Muy Alta",'Mapa final'!#REF!="Menor"),CONCATENATE("R4C",'Mapa final'!#REF!),"")</f>
        <v>#REF!</v>
      </c>
      <c r="S9" s="23" t="e">
        <f>IF(AND('Mapa final'!#REF!="Muy Alta",'Mapa final'!#REF!="Menor"),CONCATENATE("R4C",'Mapa final'!#REF!),"")</f>
        <v>#REF!</v>
      </c>
      <c r="T9" s="23" t="e">
        <f>IF(AND('Mapa final'!#REF!="Muy Alta",'Mapa final'!#REF!="Menor"),CONCATENATE("R4C",'Mapa final'!#REF!),"")</f>
        <v>#REF!</v>
      </c>
      <c r="U9" s="24" t="e">
        <f>IF(AND('Mapa final'!#REF!="Muy Alta",'Mapa final'!#REF!="Menor"),CONCATENATE("R4C",'Mapa final'!#REF!),"")</f>
        <v>#REF!</v>
      </c>
      <c r="V9" s="22" t="e">
        <f>IF(AND('Mapa final'!#REF!="Muy Alta",'Mapa final'!#REF!="Moderado"),CONCATENATE("R4C",'Mapa final'!#REF!),"")</f>
        <v>#REF!</v>
      </c>
      <c r="W9" s="23" t="e">
        <f>IF(AND('Mapa final'!#REF!="Muy Alta",'Mapa final'!#REF!="Moderado"),CONCATENATE("R4C",'Mapa final'!#REF!),"")</f>
        <v>#REF!</v>
      </c>
      <c r="X9" s="23" t="e">
        <f>IF(AND('Mapa final'!#REF!="Muy Alta",'Mapa final'!#REF!="Moderado"),CONCATENATE("R4C",'Mapa final'!#REF!),"")</f>
        <v>#REF!</v>
      </c>
      <c r="Y9" s="23" t="e">
        <f>IF(AND('Mapa final'!#REF!="Muy Alta",'Mapa final'!#REF!="Moderado"),CONCATENATE("R4C",'Mapa final'!#REF!),"")</f>
        <v>#REF!</v>
      </c>
      <c r="Z9" s="23" t="e">
        <f>IF(AND('Mapa final'!#REF!="Muy Alta",'Mapa final'!#REF!="Moderado"),CONCATENATE("R4C",'Mapa final'!#REF!),"")</f>
        <v>#REF!</v>
      </c>
      <c r="AA9" s="24" t="e">
        <f>IF(AND('Mapa final'!#REF!="Muy Alta",'Mapa final'!#REF!="Moderado"),CONCATENATE("R4C",'Mapa final'!#REF!),"")</f>
        <v>#REF!</v>
      </c>
      <c r="AB9" s="22" t="e">
        <f>IF(AND('Mapa final'!#REF!="Muy Alta",'Mapa final'!#REF!="Mayor"),CONCATENATE("R4C",'Mapa final'!#REF!),"")</f>
        <v>#REF!</v>
      </c>
      <c r="AC9" s="23" t="e">
        <f>IF(AND('Mapa final'!#REF!="Muy Alta",'Mapa final'!#REF!="Mayor"),CONCATENATE("R4C",'Mapa final'!#REF!),"")</f>
        <v>#REF!</v>
      </c>
      <c r="AD9" s="23" t="e">
        <f>IF(AND('Mapa final'!#REF!="Muy Alta",'Mapa final'!#REF!="Mayor"),CONCATENATE("R4C",'Mapa final'!#REF!),"")</f>
        <v>#REF!</v>
      </c>
      <c r="AE9" s="23" t="e">
        <f>IF(AND('Mapa final'!#REF!="Muy Alta",'Mapa final'!#REF!="Mayor"),CONCATENATE("R4C",'Mapa final'!#REF!),"")</f>
        <v>#REF!</v>
      </c>
      <c r="AF9" s="23" t="e">
        <f>IF(AND('Mapa final'!#REF!="Muy Alta",'Mapa final'!#REF!="Mayor"),CONCATENATE("R4C",'Mapa final'!#REF!),"")</f>
        <v>#REF!</v>
      </c>
      <c r="AG9" s="24" t="e">
        <f>IF(AND('Mapa final'!#REF!="Muy Alta",'Mapa final'!#REF!="Mayor"),CONCATENATE("R4C",'Mapa final'!#REF!),"")</f>
        <v>#REF!</v>
      </c>
      <c r="AH9" s="25" t="e">
        <f>IF(AND('Mapa final'!#REF!="Muy Alta",'Mapa final'!#REF!="Catastrófico"),CONCATENATE("R4C",'Mapa final'!#REF!),"")</f>
        <v>#REF!</v>
      </c>
      <c r="AI9" s="26" t="e">
        <f>IF(AND('Mapa final'!#REF!="Muy Alta",'Mapa final'!#REF!="Catastrófico"),CONCATENATE("R4C",'Mapa final'!#REF!),"")</f>
        <v>#REF!</v>
      </c>
      <c r="AJ9" s="26" t="e">
        <f>IF(AND('Mapa final'!#REF!="Muy Alta",'Mapa final'!#REF!="Catastrófico"),CONCATENATE("R4C",'Mapa final'!#REF!),"")</f>
        <v>#REF!</v>
      </c>
      <c r="AK9" s="26" t="e">
        <f>IF(AND('Mapa final'!#REF!="Muy Alta",'Mapa final'!#REF!="Catastrófico"),CONCATENATE("R4C",'Mapa final'!#REF!),"")</f>
        <v>#REF!</v>
      </c>
      <c r="AL9" s="26" t="e">
        <f>IF(AND('Mapa final'!#REF!="Muy Alta",'Mapa final'!#REF!="Catastrófico"),CONCATENATE("R4C",'Mapa final'!#REF!),"")</f>
        <v>#REF!</v>
      </c>
      <c r="AM9" s="27" t="e">
        <f>IF(AND('Mapa final'!#REF!="Muy Alta",'Mapa final'!#REF!="Catastrófico"),CONCATENATE("R4C",'Mapa final'!#REF!),"")</f>
        <v>#REF!</v>
      </c>
      <c r="AN9" s="53"/>
      <c r="AO9" s="592"/>
      <c r="AP9" s="593"/>
      <c r="AQ9" s="593"/>
      <c r="AR9" s="593"/>
      <c r="AS9" s="593"/>
      <c r="AT9" s="594"/>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487"/>
      <c r="C10" s="487"/>
      <c r="D10" s="488"/>
      <c r="E10" s="586"/>
      <c r="F10" s="585"/>
      <c r="G10" s="585"/>
      <c r="H10" s="585"/>
      <c r="I10" s="601"/>
      <c r="J10" s="22" t="e">
        <f>IF(AND('Mapa final'!#REF!="Muy Alta",'Mapa final'!#REF!="Leve"),CONCATENATE("R5C",'Mapa final'!#REF!),"")</f>
        <v>#REF!</v>
      </c>
      <c r="K10" s="23" t="e">
        <f>IF(AND('Mapa final'!#REF!="Muy Alta",'Mapa final'!#REF!="Leve"),CONCATENATE("R5C",'Mapa final'!#REF!),"")</f>
        <v>#REF!</v>
      </c>
      <c r="L10" s="23" t="e">
        <f>IF(AND('Mapa final'!#REF!="Muy Alta",'Mapa final'!#REF!="Leve"),CONCATENATE("R5C",'Mapa final'!#REF!),"")</f>
        <v>#REF!</v>
      </c>
      <c r="M10" s="23" t="e">
        <f>IF(AND('Mapa final'!#REF!="Muy Alta",'Mapa final'!#REF!="Leve"),CONCATENATE("R5C",'Mapa final'!#REF!),"")</f>
        <v>#REF!</v>
      </c>
      <c r="N10" s="23" t="e">
        <f>IF(AND('Mapa final'!#REF!="Muy Alta",'Mapa final'!#REF!="Leve"),CONCATENATE("R5C",'Mapa final'!#REF!),"")</f>
        <v>#REF!</v>
      </c>
      <c r="O10" s="24" t="e">
        <f>IF(AND('Mapa final'!#REF!="Muy Alta",'Mapa final'!#REF!="Leve"),CONCATENATE("R5C",'Mapa final'!#REF!),"")</f>
        <v>#REF!</v>
      </c>
      <c r="P10" s="22" t="e">
        <f>IF(AND('Mapa final'!#REF!="Muy Alta",'Mapa final'!#REF!="Menor"),CONCATENATE("R5C",'Mapa final'!#REF!),"")</f>
        <v>#REF!</v>
      </c>
      <c r="Q10" s="23" t="e">
        <f>IF(AND('Mapa final'!#REF!="Muy Alta",'Mapa final'!#REF!="Menor"),CONCATENATE("R5C",'Mapa final'!#REF!),"")</f>
        <v>#REF!</v>
      </c>
      <c r="R10" s="23" t="e">
        <f>IF(AND('Mapa final'!#REF!="Muy Alta",'Mapa final'!#REF!="Menor"),CONCATENATE("R5C",'Mapa final'!#REF!),"")</f>
        <v>#REF!</v>
      </c>
      <c r="S10" s="23" t="e">
        <f>IF(AND('Mapa final'!#REF!="Muy Alta",'Mapa final'!#REF!="Menor"),CONCATENATE("R5C",'Mapa final'!#REF!),"")</f>
        <v>#REF!</v>
      </c>
      <c r="T10" s="23" t="e">
        <f>IF(AND('Mapa final'!#REF!="Muy Alta",'Mapa final'!#REF!="Menor"),CONCATENATE("R5C",'Mapa final'!#REF!),"")</f>
        <v>#REF!</v>
      </c>
      <c r="U10" s="24" t="e">
        <f>IF(AND('Mapa final'!#REF!="Muy Alta",'Mapa final'!#REF!="Menor"),CONCATENATE("R5C",'Mapa final'!#REF!),"")</f>
        <v>#REF!</v>
      </c>
      <c r="V10" s="22" t="e">
        <f>IF(AND('Mapa final'!#REF!="Muy Alta",'Mapa final'!#REF!="Moderado"),CONCATENATE("R5C",'Mapa final'!#REF!),"")</f>
        <v>#REF!</v>
      </c>
      <c r="W10" s="23" t="e">
        <f>IF(AND('Mapa final'!#REF!="Muy Alta",'Mapa final'!#REF!="Moderado"),CONCATENATE("R5C",'Mapa final'!#REF!),"")</f>
        <v>#REF!</v>
      </c>
      <c r="X10" s="23" t="e">
        <f>IF(AND('Mapa final'!#REF!="Muy Alta",'Mapa final'!#REF!="Moderado"),CONCATENATE("R5C",'Mapa final'!#REF!),"")</f>
        <v>#REF!</v>
      </c>
      <c r="Y10" s="23" t="e">
        <f>IF(AND('Mapa final'!#REF!="Muy Alta",'Mapa final'!#REF!="Moderado"),CONCATENATE("R5C",'Mapa final'!#REF!),"")</f>
        <v>#REF!</v>
      </c>
      <c r="Z10" s="23" t="e">
        <f>IF(AND('Mapa final'!#REF!="Muy Alta",'Mapa final'!#REF!="Moderado"),CONCATENATE("R5C",'Mapa final'!#REF!),"")</f>
        <v>#REF!</v>
      </c>
      <c r="AA10" s="24" t="e">
        <f>IF(AND('Mapa final'!#REF!="Muy Alta",'Mapa final'!#REF!="Moderado"),CONCATENATE("R5C",'Mapa final'!#REF!),"")</f>
        <v>#REF!</v>
      </c>
      <c r="AB10" s="22" t="e">
        <f>IF(AND('Mapa final'!#REF!="Muy Alta",'Mapa final'!#REF!="Mayor"),CONCATENATE("R5C",'Mapa final'!#REF!),"")</f>
        <v>#REF!</v>
      </c>
      <c r="AC10" s="23" t="e">
        <f>IF(AND('Mapa final'!#REF!="Muy Alta",'Mapa final'!#REF!="Mayor"),CONCATENATE("R5C",'Mapa final'!#REF!),"")</f>
        <v>#REF!</v>
      </c>
      <c r="AD10" s="23" t="e">
        <f>IF(AND('Mapa final'!#REF!="Muy Alta",'Mapa final'!#REF!="Mayor"),CONCATENATE("R5C",'Mapa final'!#REF!),"")</f>
        <v>#REF!</v>
      </c>
      <c r="AE10" s="23" t="e">
        <f>IF(AND('Mapa final'!#REF!="Muy Alta",'Mapa final'!#REF!="Mayor"),CONCATENATE("R5C",'Mapa final'!#REF!),"")</f>
        <v>#REF!</v>
      </c>
      <c r="AF10" s="23" t="e">
        <f>IF(AND('Mapa final'!#REF!="Muy Alta",'Mapa final'!#REF!="Mayor"),CONCATENATE("R5C",'Mapa final'!#REF!),"")</f>
        <v>#REF!</v>
      </c>
      <c r="AG10" s="24" t="e">
        <f>IF(AND('Mapa final'!#REF!="Muy Alta",'Mapa final'!#REF!="Mayor"),CONCATENATE("R5C",'Mapa final'!#REF!),"")</f>
        <v>#REF!</v>
      </c>
      <c r="AH10" s="25" t="e">
        <f>IF(AND('Mapa final'!#REF!="Muy Alta",'Mapa final'!#REF!="Catastrófico"),CONCATENATE("R5C",'Mapa final'!#REF!),"")</f>
        <v>#REF!</v>
      </c>
      <c r="AI10" s="26" t="e">
        <f>IF(AND('Mapa final'!#REF!="Muy Alta",'Mapa final'!#REF!="Catastrófico"),CONCATENATE("R5C",'Mapa final'!#REF!),"")</f>
        <v>#REF!</v>
      </c>
      <c r="AJ10" s="26" t="e">
        <f>IF(AND('Mapa final'!#REF!="Muy Alta",'Mapa final'!#REF!="Catastrófico"),CONCATENATE("R5C",'Mapa final'!#REF!),"")</f>
        <v>#REF!</v>
      </c>
      <c r="AK10" s="26" t="e">
        <f>IF(AND('Mapa final'!#REF!="Muy Alta",'Mapa final'!#REF!="Catastrófico"),CONCATENATE("R5C",'Mapa final'!#REF!),"")</f>
        <v>#REF!</v>
      </c>
      <c r="AL10" s="26" t="e">
        <f>IF(AND('Mapa final'!#REF!="Muy Alta",'Mapa final'!#REF!="Catastrófico"),CONCATENATE("R5C",'Mapa final'!#REF!),"")</f>
        <v>#REF!</v>
      </c>
      <c r="AM10" s="27" t="e">
        <f>IF(AND('Mapa final'!#REF!="Muy Alta",'Mapa final'!#REF!="Catastrófico"),CONCATENATE("R5C",'Mapa final'!#REF!),"")</f>
        <v>#REF!</v>
      </c>
      <c r="AN10" s="53"/>
      <c r="AO10" s="592"/>
      <c r="AP10" s="593"/>
      <c r="AQ10" s="593"/>
      <c r="AR10" s="593"/>
      <c r="AS10" s="593"/>
      <c r="AT10" s="594"/>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487"/>
      <c r="C11" s="487"/>
      <c r="D11" s="488"/>
      <c r="E11" s="586"/>
      <c r="F11" s="585"/>
      <c r="G11" s="585"/>
      <c r="H11" s="585"/>
      <c r="I11" s="601"/>
      <c r="J11" s="22" t="str">
        <f>IF(AND('Mapa final'!$AB$12="Muy Alta",'Mapa final'!$AD$12="Leve"),CONCATENATE("R6C",'Mapa final'!$R$12),"")</f>
        <v/>
      </c>
      <c r="K11" s="23" t="str">
        <f>IF(AND('Mapa final'!$AB$13="Muy Alta",'Mapa final'!$AD$13="Leve"),CONCATENATE("R6C",'Mapa final'!$R$13),"")</f>
        <v/>
      </c>
      <c r="L11" s="23" t="e">
        <f>IF(AND('Mapa final'!#REF!="Muy Alta",'Mapa final'!#REF!="Leve"),CONCATENATE("R6C",'Mapa final'!#REF!),"")</f>
        <v>#REF!</v>
      </c>
      <c r="M11" s="23" t="e">
        <f>IF(AND('Mapa final'!#REF!="Muy Alta",'Mapa final'!#REF!="Leve"),CONCATENATE("R6C",'Mapa final'!#REF!),"")</f>
        <v>#REF!</v>
      </c>
      <c r="N11" s="23" t="e">
        <f>IF(AND('Mapa final'!#REF!="Muy Alta",'Mapa final'!#REF!="Leve"),CONCATENATE("R6C",'Mapa final'!#REF!),"")</f>
        <v>#REF!</v>
      </c>
      <c r="O11" s="24" t="e">
        <f>IF(AND('Mapa final'!#REF!="Muy Alta",'Mapa final'!#REF!="Leve"),CONCATENATE("R6C",'Mapa final'!#REF!),"")</f>
        <v>#REF!</v>
      </c>
      <c r="P11" s="22" t="str">
        <f>IF(AND('Mapa final'!$AB$12="Muy Alta",'Mapa final'!$AD$12="Menor"),CONCATENATE("R6C",'Mapa final'!$R$12),"")</f>
        <v/>
      </c>
      <c r="Q11" s="23" t="str">
        <f>IF(AND('Mapa final'!$AB$13="Muy Alta",'Mapa final'!$AD$13="Menor"),CONCATENATE("R6C",'Mapa final'!$R$13),"")</f>
        <v/>
      </c>
      <c r="R11" s="23" t="e">
        <f>IF(AND('Mapa final'!#REF!="Muy Alta",'Mapa final'!#REF!="Menor"),CONCATENATE("R6C",'Mapa final'!#REF!),"")</f>
        <v>#REF!</v>
      </c>
      <c r="S11" s="23" t="e">
        <f>IF(AND('Mapa final'!#REF!="Muy Alta",'Mapa final'!#REF!="Menor"),CONCATENATE("R6C",'Mapa final'!#REF!),"")</f>
        <v>#REF!</v>
      </c>
      <c r="T11" s="23" t="e">
        <f>IF(AND('Mapa final'!#REF!="Muy Alta",'Mapa final'!#REF!="Menor"),CONCATENATE("R6C",'Mapa final'!#REF!),"")</f>
        <v>#REF!</v>
      </c>
      <c r="U11" s="24" t="e">
        <f>IF(AND('Mapa final'!#REF!="Muy Alta",'Mapa final'!#REF!="Menor"),CONCATENATE("R6C",'Mapa final'!#REF!),"")</f>
        <v>#REF!</v>
      </c>
      <c r="V11" s="22" t="str">
        <f>IF(AND('Mapa final'!$AB$12="Muy Alta",'Mapa final'!$AD$12="Moderado"),CONCATENATE("R6C",'Mapa final'!$R$12),"")</f>
        <v/>
      </c>
      <c r="W11" s="23" t="str">
        <f>IF(AND('Mapa final'!$AB$13="Muy Alta",'Mapa final'!$AD$13="Moderado"),CONCATENATE("R6C",'Mapa final'!$R$13),"")</f>
        <v/>
      </c>
      <c r="X11" s="23" t="e">
        <f>IF(AND('Mapa final'!#REF!="Muy Alta",'Mapa final'!#REF!="Moderado"),CONCATENATE("R6C",'Mapa final'!#REF!),"")</f>
        <v>#REF!</v>
      </c>
      <c r="Y11" s="23" t="e">
        <f>IF(AND('Mapa final'!#REF!="Muy Alta",'Mapa final'!#REF!="Moderado"),CONCATENATE("R6C",'Mapa final'!#REF!),"")</f>
        <v>#REF!</v>
      </c>
      <c r="Z11" s="23" t="e">
        <f>IF(AND('Mapa final'!#REF!="Muy Alta",'Mapa final'!#REF!="Moderado"),CONCATENATE("R6C",'Mapa final'!#REF!),"")</f>
        <v>#REF!</v>
      </c>
      <c r="AA11" s="24" t="e">
        <f>IF(AND('Mapa final'!#REF!="Muy Alta",'Mapa final'!#REF!="Moderado"),CONCATENATE("R6C",'Mapa final'!#REF!),"")</f>
        <v>#REF!</v>
      </c>
      <c r="AB11" s="22" t="str">
        <f>IF(AND('Mapa final'!$AB$12="Muy Alta",'Mapa final'!$AD$12="Mayor"),CONCATENATE("R6C",'Mapa final'!$R$12),"")</f>
        <v/>
      </c>
      <c r="AC11" s="23" t="str">
        <f>IF(AND('Mapa final'!$AB$13="Muy Alta",'Mapa final'!$AD$13="Mayor"),CONCATENATE("R6C",'Mapa final'!$R$13),"")</f>
        <v/>
      </c>
      <c r="AD11" s="23" t="e">
        <f>IF(AND('Mapa final'!#REF!="Muy Alta",'Mapa final'!#REF!="Mayor"),CONCATENATE("R6C",'Mapa final'!#REF!),"")</f>
        <v>#REF!</v>
      </c>
      <c r="AE11" s="23" t="e">
        <f>IF(AND('Mapa final'!#REF!="Muy Alta",'Mapa final'!#REF!="Mayor"),CONCATENATE("R6C",'Mapa final'!#REF!),"")</f>
        <v>#REF!</v>
      </c>
      <c r="AF11" s="23" t="e">
        <f>IF(AND('Mapa final'!#REF!="Muy Alta",'Mapa final'!#REF!="Mayor"),CONCATENATE("R6C",'Mapa final'!#REF!),"")</f>
        <v>#REF!</v>
      </c>
      <c r="AG11" s="24" t="e">
        <f>IF(AND('Mapa final'!#REF!="Muy Alta",'Mapa final'!#REF!="Mayor"),CONCATENATE("R6C",'Mapa final'!#REF!),"")</f>
        <v>#REF!</v>
      </c>
      <c r="AH11" s="25" t="str">
        <f>IF(AND('Mapa final'!$AB$12="Muy Alta",'Mapa final'!$AD$12="Catastrófico"),CONCATENATE("R6C",'Mapa final'!$R$12),"")</f>
        <v/>
      </c>
      <c r="AI11" s="26" t="str">
        <f>IF(AND('Mapa final'!$AB$13="Muy Alta",'Mapa final'!$AD$13="Catastrófico"),CONCATENATE("R6C",'Mapa final'!$R$13),"")</f>
        <v/>
      </c>
      <c r="AJ11" s="26" t="e">
        <f>IF(AND('Mapa final'!#REF!="Muy Alta",'Mapa final'!#REF!="Catastrófico"),CONCATENATE("R6C",'Mapa final'!#REF!),"")</f>
        <v>#REF!</v>
      </c>
      <c r="AK11" s="26" t="e">
        <f>IF(AND('Mapa final'!#REF!="Muy Alta",'Mapa final'!#REF!="Catastrófico"),CONCATENATE("R6C",'Mapa final'!#REF!),"")</f>
        <v>#REF!</v>
      </c>
      <c r="AL11" s="26" t="e">
        <f>IF(AND('Mapa final'!#REF!="Muy Alta",'Mapa final'!#REF!="Catastrófico"),CONCATENATE("R6C",'Mapa final'!#REF!),"")</f>
        <v>#REF!</v>
      </c>
      <c r="AM11" s="27" t="e">
        <f>IF(AND('Mapa final'!#REF!="Muy Alta",'Mapa final'!#REF!="Catastrófico"),CONCATENATE("R6C",'Mapa final'!#REF!),"")</f>
        <v>#REF!</v>
      </c>
      <c r="AN11" s="53"/>
      <c r="AO11" s="592"/>
      <c r="AP11" s="593"/>
      <c r="AQ11" s="593"/>
      <c r="AR11" s="593"/>
      <c r="AS11" s="593"/>
      <c r="AT11" s="594"/>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487"/>
      <c r="C12" s="487"/>
      <c r="D12" s="488"/>
      <c r="E12" s="586"/>
      <c r="F12" s="585"/>
      <c r="G12" s="585"/>
      <c r="H12" s="585"/>
      <c r="I12" s="601"/>
      <c r="J12" s="22" t="str">
        <f>IF(AND('Mapa final'!$AB$14="Muy Alta",'Mapa final'!$AD$14="Leve"),CONCATENATE("R7C",'Mapa final'!$R$14),"")</f>
        <v/>
      </c>
      <c r="K12" s="23" t="str">
        <f>IF(AND('Mapa final'!$AB$15="Muy Alta",'Mapa final'!$AD$15="Leve"),CONCATENATE("R7C",'Mapa final'!$R$15),"")</f>
        <v/>
      </c>
      <c r="L12" s="23" t="e">
        <f>IF(AND('Mapa final'!#REF!="Muy Alta",'Mapa final'!#REF!="Leve"),CONCATENATE("R7C",'Mapa final'!#REF!),"")</f>
        <v>#REF!</v>
      </c>
      <c r="M12" s="23" t="e">
        <f>IF(AND('Mapa final'!#REF!="Muy Alta",'Mapa final'!#REF!="Leve"),CONCATENATE("R7C",'Mapa final'!#REF!),"")</f>
        <v>#REF!</v>
      </c>
      <c r="N12" s="23" t="e">
        <f>IF(AND('Mapa final'!#REF!="Muy Alta",'Mapa final'!#REF!="Leve"),CONCATENATE("R7C",'Mapa final'!#REF!),"")</f>
        <v>#REF!</v>
      </c>
      <c r="O12" s="24" t="e">
        <f>IF(AND('Mapa final'!#REF!="Muy Alta",'Mapa final'!#REF!="Leve"),CONCATENATE("R7C",'Mapa final'!#REF!),"")</f>
        <v>#REF!</v>
      </c>
      <c r="P12" s="22" t="str">
        <f>IF(AND('Mapa final'!$AB$14="Muy Alta",'Mapa final'!$AD$14="Menor"),CONCATENATE("R7C",'Mapa final'!$R$14),"")</f>
        <v/>
      </c>
      <c r="Q12" s="23" t="str">
        <f>IF(AND('Mapa final'!$AB$15="Muy Alta",'Mapa final'!$AD$15="Menor"),CONCATENATE("R7C",'Mapa final'!$R$15),"")</f>
        <v/>
      </c>
      <c r="R12" s="23" t="e">
        <f>IF(AND('Mapa final'!#REF!="Muy Alta",'Mapa final'!#REF!="Menor"),CONCATENATE("R7C",'Mapa final'!#REF!),"")</f>
        <v>#REF!</v>
      </c>
      <c r="S12" s="23" t="e">
        <f>IF(AND('Mapa final'!#REF!="Muy Alta",'Mapa final'!#REF!="Menor"),CONCATENATE("R7C",'Mapa final'!#REF!),"")</f>
        <v>#REF!</v>
      </c>
      <c r="T12" s="23" t="e">
        <f>IF(AND('Mapa final'!#REF!="Muy Alta",'Mapa final'!#REF!="Menor"),CONCATENATE("R7C",'Mapa final'!#REF!),"")</f>
        <v>#REF!</v>
      </c>
      <c r="U12" s="24" t="e">
        <f>IF(AND('Mapa final'!#REF!="Muy Alta",'Mapa final'!#REF!="Menor"),CONCATENATE("R7C",'Mapa final'!#REF!),"")</f>
        <v>#REF!</v>
      </c>
      <c r="V12" s="22" t="str">
        <f>IF(AND('Mapa final'!$AB$14="Muy Alta",'Mapa final'!$AD$14="Moderado"),CONCATENATE("R7C",'Mapa final'!$R$14),"")</f>
        <v/>
      </c>
      <c r="W12" s="23" t="str">
        <f>IF(AND('Mapa final'!$AB$15="Muy Alta",'Mapa final'!$AD$15="Moderado"),CONCATENATE("R7C",'Mapa final'!$R$15),"")</f>
        <v/>
      </c>
      <c r="X12" s="23" t="e">
        <f>IF(AND('Mapa final'!#REF!="Muy Alta",'Mapa final'!#REF!="Moderado"),CONCATENATE("R7C",'Mapa final'!#REF!),"")</f>
        <v>#REF!</v>
      </c>
      <c r="Y12" s="23" t="e">
        <f>IF(AND('Mapa final'!#REF!="Muy Alta",'Mapa final'!#REF!="Moderado"),CONCATENATE("R7C",'Mapa final'!#REF!),"")</f>
        <v>#REF!</v>
      </c>
      <c r="Z12" s="23" t="e">
        <f>IF(AND('Mapa final'!#REF!="Muy Alta",'Mapa final'!#REF!="Moderado"),CONCATENATE("R7C",'Mapa final'!#REF!),"")</f>
        <v>#REF!</v>
      </c>
      <c r="AA12" s="24" t="e">
        <f>IF(AND('Mapa final'!#REF!="Muy Alta",'Mapa final'!#REF!="Moderado"),CONCATENATE("R7C",'Mapa final'!#REF!),"")</f>
        <v>#REF!</v>
      </c>
      <c r="AB12" s="22" t="str">
        <f>IF(AND('Mapa final'!$AB$14="Muy Alta",'Mapa final'!$AD$14="Mayor"),CONCATENATE("R7C",'Mapa final'!$R$14),"")</f>
        <v/>
      </c>
      <c r="AC12" s="23" t="str">
        <f>IF(AND('Mapa final'!$AB$15="Muy Alta",'Mapa final'!$AD$15="Mayor"),CONCATENATE("R7C",'Mapa final'!$R$15),"")</f>
        <v/>
      </c>
      <c r="AD12" s="23" t="e">
        <f>IF(AND('Mapa final'!#REF!="Muy Alta",'Mapa final'!#REF!="Mayor"),CONCATENATE("R7C",'Mapa final'!#REF!),"")</f>
        <v>#REF!</v>
      </c>
      <c r="AE12" s="23" t="e">
        <f>IF(AND('Mapa final'!#REF!="Muy Alta",'Mapa final'!#REF!="Mayor"),CONCATENATE("R7C",'Mapa final'!#REF!),"")</f>
        <v>#REF!</v>
      </c>
      <c r="AF12" s="23" t="e">
        <f>IF(AND('Mapa final'!#REF!="Muy Alta",'Mapa final'!#REF!="Mayor"),CONCATENATE("R7C",'Mapa final'!#REF!),"")</f>
        <v>#REF!</v>
      </c>
      <c r="AG12" s="24" t="e">
        <f>IF(AND('Mapa final'!#REF!="Muy Alta",'Mapa final'!#REF!="Mayor"),CONCATENATE("R7C",'Mapa final'!#REF!),"")</f>
        <v>#REF!</v>
      </c>
      <c r="AH12" s="25" t="str">
        <f>IF(AND('Mapa final'!$AB$14="Muy Alta",'Mapa final'!$AD$14="Catastrófico"),CONCATENATE("R7C",'Mapa final'!$R$14),"")</f>
        <v/>
      </c>
      <c r="AI12" s="26" t="str">
        <f>IF(AND('Mapa final'!$AB$15="Muy Alta",'Mapa final'!$AD$15="Catastrófico"),CONCATENATE("R7C",'Mapa final'!$R$15),"")</f>
        <v/>
      </c>
      <c r="AJ12" s="26" t="e">
        <f>IF(AND('Mapa final'!#REF!="Muy Alta",'Mapa final'!#REF!="Catastrófico"),CONCATENATE("R7C",'Mapa final'!#REF!),"")</f>
        <v>#REF!</v>
      </c>
      <c r="AK12" s="26" t="e">
        <f>IF(AND('Mapa final'!#REF!="Muy Alta",'Mapa final'!#REF!="Catastrófico"),CONCATENATE("R7C",'Mapa final'!#REF!),"")</f>
        <v>#REF!</v>
      </c>
      <c r="AL12" s="26" t="e">
        <f>IF(AND('Mapa final'!#REF!="Muy Alta",'Mapa final'!#REF!="Catastrófico"),CONCATENATE("R7C",'Mapa final'!#REF!),"")</f>
        <v>#REF!</v>
      </c>
      <c r="AM12" s="27" t="e">
        <f>IF(AND('Mapa final'!#REF!="Muy Alta",'Mapa final'!#REF!="Catastrófico"),CONCATENATE("R7C",'Mapa final'!#REF!),"")</f>
        <v>#REF!</v>
      </c>
      <c r="AN12" s="53"/>
      <c r="AO12" s="592"/>
      <c r="AP12" s="593"/>
      <c r="AQ12" s="593"/>
      <c r="AR12" s="593"/>
      <c r="AS12" s="593"/>
      <c r="AT12" s="594"/>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487"/>
      <c r="C13" s="487"/>
      <c r="D13" s="488"/>
      <c r="E13" s="586"/>
      <c r="F13" s="585"/>
      <c r="G13" s="585"/>
      <c r="H13" s="585"/>
      <c r="I13" s="601"/>
      <c r="J13" s="22" t="e">
        <f>IF(AND('Mapa final'!#REF!="Muy Alta",'Mapa final'!#REF!="Leve"),CONCATENATE("R8C",'Mapa final'!#REF!),"")</f>
        <v>#REF!</v>
      </c>
      <c r="K13" s="23" t="e">
        <f>IF(AND('Mapa final'!#REF!="Muy Alta",'Mapa final'!#REF!="Leve"),CONCATENATE("R8C",'Mapa final'!#REF!),"")</f>
        <v>#REF!</v>
      </c>
      <c r="L13" s="23" t="e">
        <f>IF(AND('Mapa final'!#REF!="Muy Alta",'Mapa final'!#REF!="Leve"),CONCATENATE("R8C",'Mapa final'!#REF!),"")</f>
        <v>#REF!</v>
      </c>
      <c r="M13" s="23" t="e">
        <f>IF(AND('Mapa final'!#REF!="Muy Alta",'Mapa final'!#REF!="Leve"),CONCATENATE("R8C",'Mapa final'!#REF!),"")</f>
        <v>#REF!</v>
      </c>
      <c r="N13" s="23" t="e">
        <f>IF(AND('Mapa final'!#REF!="Muy Alta",'Mapa final'!#REF!="Leve"),CONCATENATE("R8C",'Mapa final'!#REF!),"")</f>
        <v>#REF!</v>
      </c>
      <c r="O13" s="24" t="e">
        <f>IF(AND('Mapa final'!#REF!="Muy Alta",'Mapa final'!#REF!="Leve"),CONCATENATE("R8C",'Mapa final'!#REF!),"")</f>
        <v>#REF!</v>
      </c>
      <c r="P13" s="22" t="e">
        <f>IF(AND('Mapa final'!#REF!="Muy Alta",'Mapa final'!#REF!="Menor"),CONCATENATE("R8C",'Mapa final'!#REF!),"")</f>
        <v>#REF!</v>
      </c>
      <c r="Q13" s="23" t="e">
        <f>IF(AND('Mapa final'!#REF!="Muy Alta",'Mapa final'!#REF!="Menor"),CONCATENATE("R8C",'Mapa final'!#REF!),"")</f>
        <v>#REF!</v>
      </c>
      <c r="R13" s="23" t="e">
        <f>IF(AND('Mapa final'!#REF!="Muy Alta",'Mapa final'!#REF!="Menor"),CONCATENATE("R8C",'Mapa final'!#REF!),"")</f>
        <v>#REF!</v>
      </c>
      <c r="S13" s="23" t="e">
        <f>IF(AND('Mapa final'!#REF!="Muy Alta",'Mapa final'!#REF!="Menor"),CONCATENATE("R8C",'Mapa final'!#REF!),"")</f>
        <v>#REF!</v>
      </c>
      <c r="T13" s="23" t="e">
        <f>IF(AND('Mapa final'!#REF!="Muy Alta",'Mapa final'!#REF!="Menor"),CONCATENATE("R8C",'Mapa final'!#REF!),"")</f>
        <v>#REF!</v>
      </c>
      <c r="U13" s="24" t="e">
        <f>IF(AND('Mapa final'!#REF!="Muy Alta",'Mapa final'!#REF!="Menor"),CONCATENATE("R8C",'Mapa final'!#REF!),"")</f>
        <v>#REF!</v>
      </c>
      <c r="V13" s="22" t="e">
        <f>IF(AND('Mapa final'!#REF!="Muy Alta",'Mapa final'!#REF!="Moderado"),CONCATENATE("R8C",'Mapa final'!#REF!),"")</f>
        <v>#REF!</v>
      </c>
      <c r="W13" s="23" t="e">
        <f>IF(AND('Mapa final'!#REF!="Muy Alta",'Mapa final'!#REF!="Moderado"),CONCATENATE("R8C",'Mapa final'!#REF!),"")</f>
        <v>#REF!</v>
      </c>
      <c r="X13" s="23" t="e">
        <f>IF(AND('Mapa final'!#REF!="Muy Alta",'Mapa final'!#REF!="Moderado"),CONCATENATE("R8C",'Mapa final'!#REF!),"")</f>
        <v>#REF!</v>
      </c>
      <c r="Y13" s="23" t="e">
        <f>IF(AND('Mapa final'!#REF!="Muy Alta",'Mapa final'!#REF!="Moderado"),CONCATENATE("R8C",'Mapa final'!#REF!),"")</f>
        <v>#REF!</v>
      </c>
      <c r="Z13" s="23" t="e">
        <f>IF(AND('Mapa final'!#REF!="Muy Alta",'Mapa final'!#REF!="Moderado"),CONCATENATE("R8C",'Mapa final'!#REF!),"")</f>
        <v>#REF!</v>
      </c>
      <c r="AA13" s="24" t="e">
        <f>IF(AND('Mapa final'!#REF!="Muy Alta",'Mapa final'!#REF!="Moderado"),CONCATENATE("R8C",'Mapa final'!#REF!),"")</f>
        <v>#REF!</v>
      </c>
      <c r="AB13" s="22" t="e">
        <f>IF(AND('Mapa final'!#REF!="Muy Alta",'Mapa final'!#REF!="Mayor"),CONCATENATE("R8C",'Mapa final'!#REF!),"")</f>
        <v>#REF!</v>
      </c>
      <c r="AC13" s="23" t="e">
        <f>IF(AND('Mapa final'!#REF!="Muy Alta",'Mapa final'!#REF!="Mayor"),CONCATENATE("R8C",'Mapa final'!#REF!),"")</f>
        <v>#REF!</v>
      </c>
      <c r="AD13" s="23" t="e">
        <f>IF(AND('Mapa final'!#REF!="Muy Alta",'Mapa final'!#REF!="Mayor"),CONCATENATE("R8C",'Mapa final'!#REF!),"")</f>
        <v>#REF!</v>
      </c>
      <c r="AE13" s="23" t="e">
        <f>IF(AND('Mapa final'!#REF!="Muy Alta",'Mapa final'!#REF!="Mayor"),CONCATENATE("R8C",'Mapa final'!#REF!),"")</f>
        <v>#REF!</v>
      </c>
      <c r="AF13" s="23" t="e">
        <f>IF(AND('Mapa final'!#REF!="Muy Alta",'Mapa final'!#REF!="Mayor"),CONCATENATE("R8C",'Mapa final'!#REF!),"")</f>
        <v>#REF!</v>
      </c>
      <c r="AG13" s="24" t="e">
        <f>IF(AND('Mapa final'!#REF!="Muy Alta",'Mapa final'!#REF!="Mayor"),CONCATENATE("R8C",'Mapa final'!#REF!),"")</f>
        <v>#REF!</v>
      </c>
      <c r="AH13" s="25" t="e">
        <f>IF(AND('Mapa final'!#REF!="Muy Alta",'Mapa final'!#REF!="Catastrófico"),CONCATENATE("R8C",'Mapa final'!#REF!),"")</f>
        <v>#REF!</v>
      </c>
      <c r="AI13" s="26" t="e">
        <f>IF(AND('Mapa final'!#REF!="Muy Alta",'Mapa final'!#REF!="Catastrófico"),CONCATENATE("R8C",'Mapa final'!#REF!),"")</f>
        <v>#REF!</v>
      </c>
      <c r="AJ13" s="26" t="e">
        <f>IF(AND('Mapa final'!#REF!="Muy Alta",'Mapa final'!#REF!="Catastrófico"),CONCATENATE("R8C",'Mapa final'!#REF!),"")</f>
        <v>#REF!</v>
      </c>
      <c r="AK13" s="26" t="e">
        <f>IF(AND('Mapa final'!#REF!="Muy Alta",'Mapa final'!#REF!="Catastrófico"),CONCATENATE("R8C",'Mapa final'!#REF!),"")</f>
        <v>#REF!</v>
      </c>
      <c r="AL13" s="26" t="e">
        <f>IF(AND('Mapa final'!#REF!="Muy Alta",'Mapa final'!#REF!="Catastrófico"),CONCATENATE("R8C",'Mapa final'!#REF!),"")</f>
        <v>#REF!</v>
      </c>
      <c r="AM13" s="27" t="e">
        <f>IF(AND('Mapa final'!#REF!="Muy Alta",'Mapa final'!#REF!="Catastrófico"),CONCATENATE("R8C",'Mapa final'!#REF!),"")</f>
        <v>#REF!</v>
      </c>
      <c r="AN13" s="53"/>
      <c r="AO13" s="592"/>
      <c r="AP13" s="593"/>
      <c r="AQ13" s="593"/>
      <c r="AR13" s="593"/>
      <c r="AS13" s="593"/>
      <c r="AT13" s="594"/>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487"/>
      <c r="C14" s="487"/>
      <c r="D14" s="488"/>
      <c r="E14" s="586"/>
      <c r="F14" s="585"/>
      <c r="G14" s="585"/>
      <c r="H14" s="585"/>
      <c r="I14" s="601"/>
      <c r="J14" s="22" t="e">
        <f>IF(AND('Mapa final'!#REF!="Muy Alta",'Mapa final'!#REF!="Leve"),CONCATENATE("R9C",'Mapa final'!#REF!),"")</f>
        <v>#REF!</v>
      </c>
      <c r="K14" s="23" t="e">
        <f>IF(AND('Mapa final'!#REF!="Muy Alta",'Mapa final'!#REF!="Leve"),CONCATENATE("R9C",'Mapa final'!#REF!),"")</f>
        <v>#REF!</v>
      </c>
      <c r="L14" s="23" t="e">
        <f>IF(AND('Mapa final'!#REF!="Muy Alta",'Mapa final'!#REF!="Leve"),CONCATENATE("R9C",'Mapa final'!#REF!),"")</f>
        <v>#REF!</v>
      </c>
      <c r="M14" s="23" t="e">
        <f>IF(AND('Mapa final'!#REF!="Muy Alta",'Mapa final'!#REF!="Leve"),CONCATENATE("R9C",'Mapa final'!#REF!),"")</f>
        <v>#REF!</v>
      </c>
      <c r="N14" s="23" t="e">
        <f>IF(AND('Mapa final'!#REF!="Muy Alta",'Mapa final'!#REF!="Leve"),CONCATENATE("R9C",'Mapa final'!#REF!),"")</f>
        <v>#REF!</v>
      </c>
      <c r="O14" s="24" t="e">
        <f>IF(AND('Mapa final'!#REF!="Muy Alta",'Mapa final'!#REF!="Leve"),CONCATENATE("R9C",'Mapa final'!#REF!),"")</f>
        <v>#REF!</v>
      </c>
      <c r="P14" s="22" t="e">
        <f>IF(AND('Mapa final'!#REF!="Muy Alta",'Mapa final'!#REF!="Menor"),CONCATENATE("R9C",'Mapa final'!#REF!),"")</f>
        <v>#REF!</v>
      </c>
      <c r="Q14" s="23" t="e">
        <f>IF(AND('Mapa final'!#REF!="Muy Alta",'Mapa final'!#REF!="Menor"),CONCATENATE("R9C",'Mapa final'!#REF!),"")</f>
        <v>#REF!</v>
      </c>
      <c r="R14" s="23" t="e">
        <f>IF(AND('Mapa final'!#REF!="Muy Alta",'Mapa final'!#REF!="Menor"),CONCATENATE("R9C",'Mapa final'!#REF!),"")</f>
        <v>#REF!</v>
      </c>
      <c r="S14" s="23" t="e">
        <f>IF(AND('Mapa final'!#REF!="Muy Alta",'Mapa final'!#REF!="Menor"),CONCATENATE("R9C",'Mapa final'!#REF!),"")</f>
        <v>#REF!</v>
      </c>
      <c r="T14" s="23" t="e">
        <f>IF(AND('Mapa final'!#REF!="Muy Alta",'Mapa final'!#REF!="Menor"),CONCATENATE("R9C",'Mapa final'!#REF!),"")</f>
        <v>#REF!</v>
      </c>
      <c r="U14" s="24" t="e">
        <f>IF(AND('Mapa final'!#REF!="Muy Alta",'Mapa final'!#REF!="Menor"),CONCATENATE("R9C",'Mapa final'!#REF!),"")</f>
        <v>#REF!</v>
      </c>
      <c r="V14" s="22" t="e">
        <f>IF(AND('Mapa final'!#REF!="Muy Alta",'Mapa final'!#REF!="Moderado"),CONCATENATE("R9C",'Mapa final'!#REF!),"")</f>
        <v>#REF!</v>
      </c>
      <c r="W14" s="23" t="e">
        <f>IF(AND('Mapa final'!#REF!="Muy Alta",'Mapa final'!#REF!="Moderado"),CONCATENATE("R9C",'Mapa final'!#REF!),"")</f>
        <v>#REF!</v>
      </c>
      <c r="X14" s="23" t="e">
        <f>IF(AND('Mapa final'!#REF!="Muy Alta",'Mapa final'!#REF!="Moderado"),CONCATENATE("R9C",'Mapa final'!#REF!),"")</f>
        <v>#REF!</v>
      </c>
      <c r="Y14" s="23" t="e">
        <f>IF(AND('Mapa final'!#REF!="Muy Alta",'Mapa final'!#REF!="Moderado"),CONCATENATE("R9C",'Mapa final'!#REF!),"")</f>
        <v>#REF!</v>
      </c>
      <c r="Z14" s="23" t="e">
        <f>IF(AND('Mapa final'!#REF!="Muy Alta",'Mapa final'!#REF!="Moderado"),CONCATENATE("R9C",'Mapa final'!#REF!),"")</f>
        <v>#REF!</v>
      </c>
      <c r="AA14" s="24" t="e">
        <f>IF(AND('Mapa final'!#REF!="Muy Alta",'Mapa final'!#REF!="Moderado"),CONCATENATE("R9C",'Mapa final'!#REF!),"")</f>
        <v>#REF!</v>
      </c>
      <c r="AB14" s="22" t="e">
        <f>IF(AND('Mapa final'!#REF!="Muy Alta",'Mapa final'!#REF!="Mayor"),CONCATENATE("R9C",'Mapa final'!#REF!),"")</f>
        <v>#REF!</v>
      </c>
      <c r="AC14" s="23" t="e">
        <f>IF(AND('Mapa final'!#REF!="Muy Alta",'Mapa final'!#REF!="Mayor"),CONCATENATE("R9C",'Mapa final'!#REF!),"")</f>
        <v>#REF!</v>
      </c>
      <c r="AD14" s="23" t="e">
        <f>IF(AND('Mapa final'!#REF!="Muy Alta",'Mapa final'!#REF!="Mayor"),CONCATENATE("R9C",'Mapa final'!#REF!),"")</f>
        <v>#REF!</v>
      </c>
      <c r="AE14" s="23" t="e">
        <f>IF(AND('Mapa final'!#REF!="Muy Alta",'Mapa final'!#REF!="Mayor"),CONCATENATE("R9C",'Mapa final'!#REF!),"")</f>
        <v>#REF!</v>
      </c>
      <c r="AF14" s="23" t="e">
        <f>IF(AND('Mapa final'!#REF!="Muy Alta",'Mapa final'!#REF!="Mayor"),CONCATENATE("R9C",'Mapa final'!#REF!),"")</f>
        <v>#REF!</v>
      </c>
      <c r="AG14" s="24" t="e">
        <f>IF(AND('Mapa final'!#REF!="Muy Alta",'Mapa final'!#REF!="Mayor"),CONCATENATE("R9C",'Mapa final'!#REF!),"")</f>
        <v>#REF!</v>
      </c>
      <c r="AH14" s="25" t="e">
        <f>IF(AND('Mapa final'!#REF!="Muy Alta",'Mapa final'!#REF!="Catastrófico"),CONCATENATE("R9C",'Mapa final'!#REF!),"")</f>
        <v>#REF!</v>
      </c>
      <c r="AI14" s="26" t="e">
        <f>IF(AND('Mapa final'!#REF!="Muy Alta",'Mapa final'!#REF!="Catastrófico"),CONCATENATE("R9C",'Mapa final'!#REF!),"")</f>
        <v>#REF!</v>
      </c>
      <c r="AJ14" s="26" t="e">
        <f>IF(AND('Mapa final'!#REF!="Muy Alta",'Mapa final'!#REF!="Catastrófico"),CONCATENATE("R9C",'Mapa final'!#REF!),"")</f>
        <v>#REF!</v>
      </c>
      <c r="AK14" s="26" t="e">
        <f>IF(AND('Mapa final'!#REF!="Muy Alta",'Mapa final'!#REF!="Catastrófico"),CONCATENATE("R9C",'Mapa final'!#REF!),"")</f>
        <v>#REF!</v>
      </c>
      <c r="AL14" s="26" t="e">
        <f>IF(AND('Mapa final'!#REF!="Muy Alta",'Mapa final'!#REF!="Catastrófico"),CONCATENATE("R9C",'Mapa final'!#REF!),"")</f>
        <v>#REF!</v>
      </c>
      <c r="AM14" s="27" t="e">
        <f>IF(AND('Mapa final'!#REF!="Muy Alta",'Mapa final'!#REF!="Catastrófico"),CONCATENATE("R9C",'Mapa final'!#REF!),"")</f>
        <v>#REF!</v>
      </c>
      <c r="AN14" s="53"/>
      <c r="AO14" s="592"/>
      <c r="AP14" s="593"/>
      <c r="AQ14" s="593"/>
      <c r="AR14" s="593"/>
      <c r="AS14" s="593"/>
      <c r="AT14" s="594"/>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487"/>
      <c r="C15" s="487"/>
      <c r="D15" s="488"/>
      <c r="E15" s="587"/>
      <c r="F15" s="588"/>
      <c r="G15" s="588"/>
      <c r="H15" s="588"/>
      <c r="I15" s="602"/>
      <c r="J15" s="28" t="e">
        <f>IF(AND('Mapa final'!#REF!="Muy Alta",'Mapa final'!#REF!="Leve"),CONCATENATE("R10C",'Mapa final'!#REF!),"")</f>
        <v>#REF!</v>
      </c>
      <c r="K15" s="29" t="e">
        <f>IF(AND('Mapa final'!#REF!="Muy Alta",'Mapa final'!#REF!="Leve"),CONCATENATE("R10C",'Mapa final'!#REF!),"")</f>
        <v>#REF!</v>
      </c>
      <c r="L15" s="29" t="e">
        <f>IF(AND('Mapa final'!#REF!="Muy Alta",'Mapa final'!#REF!="Leve"),CONCATENATE("R10C",'Mapa final'!#REF!),"")</f>
        <v>#REF!</v>
      </c>
      <c r="M15" s="29" t="e">
        <f>IF(AND('Mapa final'!#REF!="Muy Alta",'Mapa final'!#REF!="Leve"),CONCATENATE("R10C",'Mapa final'!#REF!),"")</f>
        <v>#REF!</v>
      </c>
      <c r="N15" s="29" t="e">
        <f>IF(AND('Mapa final'!#REF!="Muy Alta",'Mapa final'!#REF!="Leve"),CONCATENATE("R10C",'Mapa final'!#REF!),"")</f>
        <v>#REF!</v>
      </c>
      <c r="O15" s="30" t="e">
        <f>IF(AND('Mapa final'!#REF!="Muy Alta",'Mapa final'!#REF!="Leve"),CONCATENATE("R10C",'Mapa final'!#REF!),"")</f>
        <v>#REF!</v>
      </c>
      <c r="P15" s="22" t="e">
        <f>IF(AND('Mapa final'!#REF!="Muy Alta",'Mapa final'!#REF!="Menor"),CONCATENATE("R10C",'Mapa final'!#REF!),"")</f>
        <v>#REF!</v>
      </c>
      <c r="Q15" s="23" t="e">
        <f>IF(AND('Mapa final'!#REF!="Muy Alta",'Mapa final'!#REF!="Menor"),CONCATENATE("R10C",'Mapa final'!#REF!),"")</f>
        <v>#REF!</v>
      </c>
      <c r="R15" s="23" t="e">
        <f>IF(AND('Mapa final'!#REF!="Muy Alta",'Mapa final'!#REF!="Menor"),CONCATENATE("R10C",'Mapa final'!#REF!),"")</f>
        <v>#REF!</v>
      </c>
      <c r="S15" s="23" t="e">
        <f>IF(AND('Mapa final'!#REF!="Muy Alta",'Mapa final'!#REF!="Menor"),CONCATENATE("R10C",'Mapa final'!#REF!),"")</f>
        <v>#REF!</v>
      </c>
      <c r="T15" s="23" t="e">
        <f>IF(AND('Mapa final'!#REF!="Muy Alta",'Mapa final'!#REF!="Menor"),CONCATENATE("R10C",'Mapa final'!#REF!),"")</f>
        <v>#REF!</v>
      </c>
      <c r="U15" s="24" t="e">
        <f>IF(AND('Mapa final'!#REF!="Muy Alta",'Mapa final'!#REF!="Menor"),CONCATENATE("R10C",'Mapa final'!#REF!),"")</f>
        <v>#REF!</v>
      </c>
      <c r="V15" s="28" t="e">
        <f>IF(AND('Mapa final'!#REF!="Muy Alta",'Mapa final'!#REF!="Moderado"),CONCATENATE("R10C",'Mapa final'!#REF!),"")</f>
        <v>#REF!</v>
      </c>
      <c r="W15" s="29" t="e">
        <f>IF(AND('Mapa final'!#REF!="Muy Alta",'Mapa final'!#REF!="Moderado"),CONCATENATE("R10C",'Mapa final'!#REF!),"")</f>
        <v>#REF!</v>
      </c>
      <c r="X15" s="29" t="e">
        <f>IF(AND('Mapa final'!#REF!="Muy Alta",'Mapa final'!#REF!="Moderado"),CONCATENATE("R10C",'Mapa final'!#REF!),"")</f>
        <v>#REF!</v>
      </c>
      <c r="Y15" s="29" t="e">
        <f>IF(AND('Mapa final'!#REF!="Muy Alta",'Mapa final'!#REF!="Moderado"),CONCATENATE("R10C",'Mapa final'!#REF!),"")</f>
        <v>#REF!</v>
      </c>
      <c r="Z15" s="29" t="e">
        <f>IF(AND('Mapa final'!#REF!="Muy Alta",'Mapa final'!#REF!="Moderado"),CONCATENATE("R10C",'Mapa final'!#REF!),"")</f>
        <v>#REF!</v>
      </c>
      <c r="AA15" s="30" t="e">
        <f>IF(AND('Mapa final'!#REF!="Muy Alta",'Mapa final'!#REF!="Moderado"),CONCATENATE("R10C",'Mapa final'!#REF!),"")</f>
        <v>#REF!</v>
      </c>
      <c r="AB15" s="22" t="e">
        <f>IF(AND('Mapa final'!#REF!="Muy Alta",'Mapa final'!#REF!="Mayor"),CONCATENATE("R10C",'Mapa final'!#REF!),"")</f>
        <v>#REF!</v>
      </c>
      <c r="AC15" s="23" t="e">
        <f>IF(AND('Mapa final'!#REF!="Muy Alta",'Mapa final'!#REF!="Mayor"),CONCATENATE("R10C",'Mapa final'!#REF!),"")</f>
        <v>#REF!</v>
      </c>
      <c r="AD15" s="23" t="e">
        <f>IF(AND('Mapa final'!#REF!="Muy Alta",'Mapa final'!#REF!="Mayor"),CONCATENATE("R10C",'Mapa final'!#REF!),"")</f>
        <v>#REF!</v>
      </c>
      <c r="AE15" s="23" t="e">
        <f>IF(AND('Mapa final'!#REF!="Muy Alta",'Mapa final'!#REF!="Mayor"),CONCATENATE("R10C",'Mapa final'!#REF!),"")</f>
        <v>#REF!</v>
      </c>
      <c r="AF15" s="23" t="e">
        <f>IF(AND('Mapa final'!#REF!="Muy Alta",'Mapa final'!#REF!="Mayor"),CONCATENATE("R10C",'Mapa final'!#REF!),"")</f>
        <v>#REF!</v>
      </c>
      <c r="AG15" s="24" t="e">
        <f>IF(AND('Mapa final'!#REF!="Muy Alta",'Mapa final'!#REF!="Mayor"),CONCATENATE("R10C",'Mapa final'!#REF!),"")</f>
        <v>#REF!</v>
      </c>
      <c r="AH15" s="31" t="e">
        <f>IF(AND('Mapa final'!#REF!="Muy Alta",'Mapa final'!#REF!="Catastrófico"),CONCATENATE("R10C",'Mapa final'!#REF!),"")</f>
        <v>#REF!</v>
      </c>
      <c r="AI15" s="32" t="e">
        <f>IF(AND('Mapa final'!#REF!="Muy Alta",'Mapa final'!#REF!="Catastrófico"),CONCATENATE("R10C",'Mapa final'!#REF!),"")</f>
        <v>#REF!</v>
      </c>
      <c r="AJ15" s="32" t="e">
        <f>IF(AND('Mapa final'!#REF!="Muy Alta",'Mapa final'!#REF!="Catastrófico"),CONCATENATE("R10C",'Mapa final'!#REF!),"")</f>
        <v>#REF!</v>
      </c>
      <c r="AK15" s="32" t="e">
        <f>IF(AND('Mapa final'!#REF!="Muy Alta",'Mapa final'!#REF!="Catastrófico"),CONCATENATE("R10C",'Mapa final'!#REF!),"")</f>
        <v>#REF!</v>
      </c>
      <c r="AL15" s="32" t="e">
        <f>IF(AND('Mapa final'!#REF!="Muy Alta",'Mapa final'!#REF!="Catastrófico"),CONCATENATE("R10C",'Mapa final'!#REF!),"")</f>
        <v>#REF!</v>
      </c>
      <c r="AM15" s="33" t="e">
        <f>IF(AND('Mapa final'!#REF!="Muy Alta",'Mapa final'!#REF!="Catastrófico"),CONCATENATE("R10C",'Mapa final'!#REF!),"")</f>
        <v>#REF!</v>
      </c>
      <c r="AN15" s="53"/>
      <c r="AO15" s="595"/>
      <c r="AP15" s="596"/>
      <c r="AQ15" s="596"/>
      <c r="AR15" s="596"/>
      <c r="AS15" s="596"/>
      <c r="AT15" s="597"/>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487"/>
      <c r="C16" s="487"/>
      <c r="D16" s="488"/>
      <c r="E16" s="582" t="s">
        <v>109</v>
      </c>
      <c r="F16" s="583"/>
      <c r="G16" s="583"/>
      <c r="H16" s="583"/>
      <c r="I16" s="583"/>
      <c r="J16" s="34" t="str">
        <f>IF(AND('Mapa final'!$AB$10="Alta",'Mapa final'!$AD$10="Leve"),CONCATENATE("R1C",'Mapa final'!$R$10),"")</f>
        <v/>
      </c>
      <c r="K16" s="35" t="e">
        <f>IF(AND('Mapa final'!#REF!="Alta",'Mapa final'!#REF!="Leve"),CONCATENATE("R1C",'Mapa final'!#REF!),"")</f>
        <v>#REF!</v>
      </c>
      <c r="L16" s="35" t="e">
        <f>IF(AND('Mapa final'!#REF!="Alta",'Mapa final'!#REF!="Leve"),CONCATENATE("R1C",'Mapa final'!#REF!),"")</f>
        <v>#REF!</v>
      </c>
      <c r="M16" s="35" t="e">
        <f>IF(AND('Mapa final'!#REF!="Alta",'Mapa final'!#REF!="Leve"),CONCATENATE("R1C",'Mapa final'!#REF!),"")</f>
        <v>#REF!</v>
      </c>
      <c r="N16" s="35" t="e">
        <f>IF(AND('Mapa final'!#REF!="Alta",'Mapa final'!#REF!="Leve"),CONCATENATE("R1C",'Mapa final'!#REF!),"")</f>
        <v>#REF!</v>
      </c>
      <c r="O16" s="36" t="e">
        <f>IF(AND('Mapa final'!#REF!="Alta",'Mapa final'!#REF!="Leve"),CONCATENATE("R1C",'Mapa final'!#REF!),"")</f>
        <v>#REF!</v>
      </c>
      <c r="P16" s="34" t="str">
        <f>IF(AND('Mapa final'!$AB$10="Alta",'Mapa final'!$AD$10="Menor"),CONCATENATE("R1C",'Mapa final'!$R$10),"")</f>
        <v/>
      </c>
      <c r="Q16" s="35" t="e">
        <f>IF(AND('Mapa final'!#REF!="Alta",'Mapa final'!#REF!="Menor"),CONCATENATE("R1C",'Mapa final'!#REF!),"")</f>
        <v>#REF!</v>
      </c>
      <c r="R16" s="35" t="e">
        <f>IF(AND('Mapa final'!#REF!="Alta",'Mapa final'!#REF!="Menor"),CONCATENATE("R1C",'Mapa final'!#REF!),"")</f>
        <v>#REF!</v>
      </c>
      <c r="S16" s="35" t="e">
        <f>IF(AND('Mapa final'!#REF!="Alta",'Mapa final'!#REF!="Menor"),CONCATENATE("R1C",'Mapa final'!#REF!),"")</f>
        <v>#REF!</v>
      </c>
      <c r="T16" s="35" t="e">
        <f>IF(AND('Mapa final'!#REF!="Alta",'Mapa final'!#REF!="Menor"),CONCATENATE("R1C",'Mapa final'!#REF!),"")</f>
        <v>#REF!</v>
      </c>
      <c r="U16" s="36" t="e">
        <f>IF(AND('Mapa final'!#REF!="Alta",'Mapa final'!#REF!="Menor"),CONCATENATE("R1C",'Mapa final'!#REF!),"")</f>
        <v>#REF!</v>
      </c>
      <c r="V16" s="16" t="str">
        <f>IF(AND('Mapa final'!$AB$10="Alta",'Mapa final'!$AD$10="Moderado"),CONCATENATE("R1C",'Mapa final'!$R$10),"")</f>
        <v/>
      </c>
      <c r="W16" s="17" t="e">
        <f>IF(AND('Mapa final'!#REF!="Alta",'Mapa final'!#REF!="Moderado"),CONCATENATE("R1C",'Mapa final'!#REF!),"")</f>
        <v>#REF!</v>
      </c>
      <c r="X16" s="17" t="e">
        <f>IF(AND('Mapa final'!#REF!="Alta",'Mapa final'!#REF!="Moderado"),CONCATENATE("R1C",'Mapa final'!#REF!),"")</f>
        <v>#REF!</v>
      </c>
      <c r="Y16" s="17" t="e">
        <f>IF(AND('Mapa final'!#REF!="Alta",'Mapa final'!#REF!="Moderado"),CONCATENATE("R1C",'Mapa final'!#REF!),"")</f>
        <v>#REF!</v>
      </c>
      <c r="Z16" s="17" t="e">
        <f>IF(AND('Mapa final'!#REF!="Alta",'Mapa final'!#REF!="Moderado"),CONCATENATE("R1C",'Mapa final'!#REF!),"")</f>
        <v>#REF!</v>
      </c>
      <c r="AA16" s="18" t="e">
        <f>IF(AND('Mapa final'!#REF!="Alta",'Mapa final'!#REF!="Moderado"),CONCATENATE("R1C",'Mapa final'!#REF!),"")</f>
        <v>#REF!</v>
      </c>
      <c r="AB16" s="16" t="str">
        <f>IF(AND('Mapa final'!$AB$10="Alta",'Mapa final'!$AD$10="Mayor"),CONCATENATE("R1C",'Mapa final'!$R$10),"")</f>
        <v/>
      </c>
      <c r="AC16" s="17" t="e">
        <f>IF(AND('Mapa final'!#REF!="Alta",'Mapa final'!#REF!="Mayor"),CONCATENATE("R1C",'Mapa final'!#REF!),"")</f>
        <v>#REF!</v>
      </c>
      <c r="AD16" s="17" t="e">
        <f>IF(AND('Mapa final'!#REF!="Alta",'Mapa final'!#REF!="Mayor"),CONCATENATE("R1C",'Mapa final'!#REF!),"")</f>
        <v>#REF!</v>
      </c>
      <c r="AE16" s="17" t="e">
        <f>IF(AND('Mapa final'!#REF!="Alta",'Mapa final'!#REF!="Mayor"),CONCATENATE("R1C",'Mapa final'!#REF!),"")</f>
        <v>#REF!</v>
      </c>
      <c r="AF16" s="17" t="e">
        <f>IF(AND('Mapa final'!#REF!="Alta",'Mapa final'!#REF!="Mayor"),CONCATENATE("R1C",'Mapa final'!#REF!),"")</f>
        <v>#REF!</v>
      </c>
      <c r="AG16" s="18" t="e">
        <f>IF(AND('Mapa final'!#REF!="Alta",'Mapa final'!#REF!="Mayor"),CONCATENATE("R1C",'Mapa final'!#REF!),"")</f>
        <v>#REF!</v>
      </c>
      <c r="AH16" s="19" t="str">
        <f>IF(AND('Mapa final'!$AB$10="Alta",'Mapa final'!$AD$10="Catastrófico"),CONCATENATE("R1C",'Mapa final'!$R$10),"")</f>
        <v/>
      </c>
      <c r="AI16" s="20" t="e">
        <f>IF(AND('Mapa final'!#REF!="Alta",'Mapa final'!#REF!="Catastrófico"),CONCATENATE("R1C",'Mapa final'!#REF!),"")</f>
        <v>#REF!</v>
      </c>
      <c r="AJ16" s="20" t="e">
        <f>IF(AND('Mapa final'!#REF!="Alta",'Mapa final'!#REF!="Catastrófico"),CONCATENATE("R1C",'Mapa final'!#REF!),"")</f>
        <v>#REF!</v>
      </c>
      <c r="AK16" s="20" t="e">
        <f>IF(AND('Mapa final'!#REF!="Alta",'Mapa final'!#REF!="Catastrófico"),CONCATENATE("R1C",'Mapa final'!#REF!),"")</f>
        <v>#REF!</v>
      </c>
      <c r="AL16" s="20" t="e">
        <f>IF(AND('Mapa final'!#REF!="Alta",'Mapa final'!#REF!="Catastrófico"),CONCATENATE("R1C",'Mapa final'!#REF!),"")</f>
        <v>#REF!</v>
      </c>
      <c r="AM16" s="21" t="e">
        <f>IF(AND('Mapa final'!#REF!="Alta",'Mapa final'!#REF!="Catastrófico"),CONCATENATE("R1C",'Mapa final'!#REF!),"")</f>
        <v>#REF!</v>
      </c>
      <c r="AN16" s="53"/>
      <c r="AO16" s="573" t="s">
        <v>78</v>
      </c>
      <c r="AP16" s="574"/>
      <c r="AQ16" s="574"/>
      <c r="AR16" s="574"/>
      <c r="AS16" s="574"/>
      <c r="AT16" s="575"/>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487"/>
      <c r="C17" s="487"/>
      <c r="D17" s="488"/>
      <c r="E17" s="584"/>
      <c r="F17" s="585"/>
      <c r="G17" s="585"/>
      <c r="H17" s="585"/>
      <c r="I17" s="585"/>
      <c r="J17" s="37" t="e">
        <f>IF(AND('Mapa final'!#REF!="Alta",'Mapa final'!#REF!="Leve"),CONCATENATE("R2C",'Mapa final'!#REF!),"")</f>
        <v>#REF!</v>
      </c>
      <c r="K17" s="38" t="e">
        <f>IF(AND('Mapa final'!#REF!="Alta",'Mapa final'!#REF!="Leve"),CONCATENATE("R2C",'Mapa final'!#REF!),"")</f>
        <v>#REF!</v>
      </c>
      <c r="L17" s="38" t="e">
        <f>IF(AND('Mapa final'!#REF!="Alta",'Mapa final'!#REF!="Leve"),CONCATENATE("R2C",'Mapa final'!#REF!),"")</f>
        <v>#REF!</v>
      </c>
      <c r="M17" s="38" t="e">
        <f>IF(AND('Mapa final'!#REF!="Alta",'Mapa final'!#REF!="Leve"),CONCATENATE("R2C",'Mapa final'!#REF!),"")</f>
        <v>#REF!</v>
      </c>
      <c r="N17" s="38" t="e">
        <f>IF(AND('Mapa final'!#REF!="Alta",'Mapa final'!#REF!="Leve"),CONCATENATE("R2C",'Mapa final'!#REF!),"")</f>
        <v>#REF!</v>
      </c>
      <c r="O17" s="39" t="e">
        <f>IF(AND('Mapa final'!#REF!="Alta",'Mapa final'!#REF!="Leve"),CONCATENATE("R2C",'Mapa final'!#REF!),"")</f>
        <v>#REF!</v>
      </c>
      <c r="P17" s="37" t="e">
        <f>IF(AND('Mapa final'!#REF!="Alta",'Mapa final'!#REF!="Menor"),CONCATENATE("R2C",'Mapa final'!#REF!),"")</f>
        <v>#REF!</v>
      </c>
      <c r="Q17" s="38" t="e">
        <f>IF(AND('Mapa final'!#REF!="Alta",'Mapa final'!#REF!="Menor"),CONCATENATE("R2C",'Mapa final'!#REF!),"")</f>
        <v>#REF!</v>
      </c>
      <c r="R17" s="38" t="e">
        <f>IF(AND('Mapa final'!#REF!="Alta",'Mapa final'!#REF!="Menor"),CONCATENATE("R2C",'Mapa final'!#REF!),"")</f>
        <v>#REF!</v>
      </c>
      <c r="S17" s="38" t="e">
        <f>IF(AND('Mapa final'!#REF!="Alta",'Mapa final'!#REF!="Menor"),CONCATENATE("R2C",'Mapa final'!#REF!),"")</f>
        <v>#REF!</v>
      </c>
      <c r="T17" s="38" t="e">
        <f>IF(AND('Mapa final'!#REF!="Alta",'Mapa final'!#REF!="Menor"),CONCATENATE("R2C",'Mapa final'!#REF!),"")</f>
        <v>#REF!</v>
      </c>
      <c r="U17" s="39" t="e">
        <f>IF(AND('Mapa final'!#REF!="Alta",'Mapa final'!#REF!="Menor"),CONCATENATE("R2C",'Mapa final'!#REF!),"")</f>
        <v>#REF!</v>
      </c>
      <c r="V17" s="22" t="e">
        <f>IF(AND('Mapa final'!#REF!="Alta",'Mapa final'!#REF!="Moderado"),CONCATENATE("R2C",'Mapa final'!#REF!),"")</f>
        <v>#REF!</v>
      </c>
      <c r="W17" s="23" t="e">
        <f>IF(AND('Mapa final'!#REF!="Alta",'Mapa final'!#REF!="Moderado"),CONCATENATE("R2C",'Mapa final'!#REF!),"")</f>
        <v>#REF!</v>
      </c>
      <c r="X17" s="23" t="e">
        <f>IF(AND('Mapa final'!#REF!="Alta",'Mapa final'!#REF!="Moderado"),CONCATENATE("R2C",'Mapa final'!#REF!),"")</f>
        <v>#REF!</v>
      </c>
      <c r="Y17" s="23" t="e">
        <f>IF(AND('Mapa final'!#REF!="Alta",'Mapa final'!#REF!="Moderado"),CONCATENATE("R2C",'Mapa final'!#REF!),"")</f>
        <v>#REF!</v>
      </c>
      <c r="Z17" s="23" t="e">
        <f>IF(AND('Mapa final'!#REF!="Alta",'Mapa final'!#REF!="Moderado"),CONCATENATE("R2C",'Mapa final'!#REF!),"")</f>
        <v>#REF!</v>
      </c>
      <c r="AA17" s="24" t="e">
        <f>IF(AND('Mapa final'!#REF!="Alta",'Mapa final'!#REF!="Moderado"),CONCATENATE("R2C",'Mapa final'!#REF!),"")</f>
        <v>#REF!</v>
      </c>
      <c r="AB17" s="22" t="e">
        <f>IF(AND('Mapa final'!#REF!="Alta",'Mapa final'!#REF!="Mayor"),CONCATENATE("R2C",'Mapa final'!#REF!),"")</f>
        <v>#REF!</v>
      </c>
      <c r="AC17" s="23" t="e">
        <f>IF(AND('Mapa final'!#REF!="Alta",'Mapa final'!#REF!="Mayor"),CONCATENATE("R2C",'Mapa final'!#REF!),"")</f>
        <v>#REF!</v>
      </c>
      <c r="AD17" s="23" t="e">
        <f>IF(AND('Mapa final'!#REF!="Alta",'Mapa final'!#REF!="Mayor"),CONCATENATE("R2C",'Mapa final'!#REF!),"")</f>
        <v>#REF!</v>
      </c>
      <c r="AE17" s="23" t="e">
        <f>IF(AND('Mapa final'!#REF!="Alta",'Mapa final'!#REF!="Mayor"),CONCATENATE("R2C",'Mapa final'!#REF!),"")</f>
        <v>#REF!</v>
      </c>
      <c r="AF17" s="23" t="e">
        <f>IF(AND('Mapa final'!#REF!="Alta",'Mapa final'!#REF!="Mayor"),CONCATENATE("R2C",'Mapa final'!#REF!),"")</f>
        <v>#REF!</v>
      </c>
      <c r="AG17" s="24" t="e">
        <f>IF(AND('Mapa final'!#REF!="Alta",'Mapa final'!#REF!="Mayor"),CONCATENATE("R2C",'Mapa final'!#REF!),"")</f>
        <v>#REF!</v>
      </c>
      <c r="AH17" s="25" t="e">
        <f>IF(AND('Mapa final'!#REF!="Alta",'Mapa final'!#REF!="Catastrófico"),CONCATENATE("R2C",'Mapa final'!#REF!),"")</f>
        <v>#REF!</v>
      </c>
      <c r="AI17" s="26" t="e">
        <f>IF(AND('Mapa final'!#REF!="Alta",'Mapa final'!#REF!="Catastrófico"),CONCATENATE("R2C",'Mapa final'!#REF!),"")</f>
        <v>#REF!</v>
      </c>
      <c r="AJ17" s="26" t="e">
        <f>IF(AND('Mapa final'!#REF!="Alta",'Mapa final'!#REF!="Catastrófico"),CONCATENATE("R2C",'Mapa final'!#REF!),"")</f>
        <v>#REF!</v>
      </c>
      <c r="AK17" s="26" t="e">
        <f>IF(AND('Mapa final'!#REF!="Alta",'Mapa final'!#REF!="Catastrófico"),CONCATENATE("R2C",'Mapa final'!#REF!),"")</f>
        <v>#REF!</v>
      </c>
      <c r="AL17" s="26" t="e">
        <f>IF(AND('Mapa final'!#REF!="Alta",'Mapa final'!#REF!="Catastrófico"),CONCATENATE("R2C",'Mapa final'!#REF!),"")</f>
        <v>#REF!</v>
      </c>
      <c r="AM17" s="27" t="e">
        <f>IF(AND('Mapa final'!#REF!="Alta",'Mapa final'!#REF!="Catastrófico"),CONCATENATE("R2C",'Mapa final'!#REF!),"")</f>
        <v>#REF!</v>
      </c>
      <c r="AN17" s="53"/>
      <c r="AO17" s="576"/>
      <c r="AP17" s="577"/>
      <c r="AQ17" s="577"/>
      <c r="AR17" s="577"/>
      <c r="AS17" s="577"/>
      <c r="AT17" s="578"/>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487"/>
      <c r="C18" s="487"/>
      <c r="D18" s="488"/>
      <c r="E18" s="586"/>
      <c r="F18" s="585"/>
      <c r="G18" s="585"/>
      <c r="H18" s="585"/>
      <c r="I18" s="585"/>
      <c r="J18" s="37" t="e">
        <f>IF(AND('Mapa final'!#REF!="Alta",'Mapa final'!#REF!="Leve"),CONCATENATE("R3C",'Mapa final'!#REF!),"")</f>
        <v>#REF!</v>
      </c>
      <c r="K18" s="38" t="e">
        <f>IF(AND('Mapa final'!#REF!="Alta",'Mapa final'!#REF!="Leve"),CONCATENATE("R3C",'Mapa final'!#REF!),"")</f>
        <v>#REF!</v>
      </c>
      <c r="L18" s="38" t="e">
        <f>IF(AND('Mapa final'!#REF!="Alta",'Mapa final'!#REF!="Leve"),CONCATENATE("R3C",'Mapa final'!#REF!),"")</f>
        <v>#REF!</v>
      </c>
      <c r="M18" s="38" t="e">
        <f>IF(AND('Mapa final'!#REF!="Alta",'Mapa final'!#REF!="Leve"),CONCATENATE("R3C",'Mapa final'!#REF!),"")</f>
        <v>#REF!</v>
      </c>
      <c r="N18" s="38" t="e">
        <f>IF(AND('Mapa final'!#REF!="Alta",'Mapa final'!#REF!="Leve"),CONCATENATE("R3C",'Mapa final'!#REF!),"")</f>
        <v>#REF!</v>
      </c>
      <c r="O18" s="39" t="e">
        <f>IF(AND('Mapa final'!#REF!="Alta",'Mapa final'!#REF!="Leve"),CONCATENATE("R3C",'Mapa final'!#REF!),"")</f>
        <v>#REF!</v>
      </c>
      <c r="P18" s="37" t="e">
        <f>IF(AND('Mapa final'!#REF!="Alta",'Mapa final'!#REF!="Menor"),CONCATENATE("R3C",'Mapa final'!#REF!),"")</f>
        <v>#REF!</v>
      </c>
      <c r="Q18" s="38" t="e">
        <f>IF(AND('Mapa final'!#REF!="Alta",'Mapa final'!#REF!="Menor"),CONCATENATE("R3C",'Mapa final'!#REF!),"")</f>
        <v>#REF!</v>
      </c>
      <c r="R18" s="38" t="e">
        <f>IF(AND('Mapa final'!#REF!="Alta",'Mapa final'!#REF!="Menor"),CONCATENATE("R3C",'Mapa final'!#REF!),"")</f>
        <v>#REF!</v>
      </c>
      <c r="S18" s="38" t="e">
        <f>IF(AND('Mapa final'!#REF!="Alta",'Mapa final'!#REF!="Menor"),CONCATENATE("R3C",'Mapa final'!#REF!),"")</f>
        <v>#REF!</v>
      </c>
      <c r="T18" s="38" t="e">
        <f>IF(AND('Mapa final'!#REF!="Alta",'Mapa final'!#REF!="Menor"),CONCATENATE("R3C",'Mapa final'!#REF!),"")</f>
        <v>#REF!</v>
      </c>
      <c r="U18" s="39" t="e">
        <f>IF(AND('Mapa final'!#REF!="Alta",'Mapa final'!#REF!="Menor"),CONCATENATE("R3C",'Mapa final'!#REF!),"")</f>
        <v>#REF!</v>
      </c>
      <c r="V18" s="22" t="e">
        <f>IF(AND('Mapa final'!#REF!="Alta",'Mapa final'!#REF!="Moderado"),CONCATENATE("R3C",'Mapa final'!#REF!),"")</f>
        <v>#REF!</v>
      </c>
      <c r="W18" s="23" t="e">
        <f>IF(AND('Mapa final'!#REF!="Alta",'Mapa final'!#REF!="Moderado"),CONCATENATE("R3C",'Mapa final'!#REF!),"")</f>
        <v>#REF!</v>
      </c>
      <c r="X18" s="23" t="e">
        <f>IF(AND('Mapa final'!#REF!="Alta",'Mapa final'!#REF!="Moderado"),CONCATENATE("R3C",'Mapa final'!#REF!),"")</f>
        <v>#REF!</v>
      </c>
      <c r="Y18" s="23" t="e">
        <f>IF(AND('Mapa final'!#REF!="Alta",'Mapa final'!#REF!="Moderado"),CONCATENATE("R3C",'Mapa final'!#REF!),"")</f>
        <v>#REF!</v>
      </c>
      <c r="Z18" s="23" t="e">
        <f>IF(AND('Mapa final'!#REF!="Alta",'Mapa final'!#REF!="Moderado"),CONCATENATE("R3C",'Mapa final'!#REF!),"")</f>
        <v>#REF!</v>
      </c>
      <c r="AA18" s="24" t="e">
        <f>IF(AND('Mapa final'!#REF!="Alta",'Mapa final'!#REF!="Moderado"),CONCATENATE("R3C",'Mapa final'!#REF!),"")</f>
        <v>#REF!</v>
      </c>
      <c r="AB18" s="22" t="e">
        <f>IF(AND('Mapa final'!#REF!="Alta",'Mapa final'!#REF!="Mayor"),CONCATENATE("R3C",'Mapa final'!#REF!),"")</f>
        <v>#REF!</v>
      </c>
      <c r="AC18" s="23" t="e">
        <f>IF(AND('Mapa final'!#REF!="Alta",'Mapa final'!#REF!="Mayor"),CONCATENATE("R3C",'Mapa final'!#REF!),"")</f>
        <v>#REF!</v>
      </c>
      <c r="AD18" s="23" t="e">
        <f>IF(AND('Mapa final'!#REF!="Alta",'Mapa final'!#REF!="Mayor"),CONCATENATE("R3C",'Mapa final'!#REF!),"")</f>
        <v>#REF!</v>
      </c>
      <c r="AE18" s="23" t="e">
        <f>IF(AND('Mapa final'!#REF!="Alta",'Mapa final'!#REF!="Mayor"),CONCATENATE("R3C",'Mapa final'!#REF!),"")</f>
        <v>#REF!</v>
      </c>
      <c r="AF18" s="23" t="e">
        <f>IF(AND('Mapa final'!#REF!="Alta",'Mapa final'!#REF!="Mayor"),CONCATENATE("R3C",'Mapa final'!#REF!),"")</f>
        <v>#REF!</v>
      </c>
      <c r="AG18" s="24" t="e">
        <f>IF(AND('Mapa final'!#REF!="Alta",'Mapa final'!#REF!="Mayor"),CONCATENATE("R3C",'Mapa final'!#REF!),"")</f>
        <v>#REF!</v>
      </c>
      <c r="AH18" s="25" t="e">
        <f>IF(AND('Mapa final'!#REF!="Alta",'Mapa final'!#REF!="Catastrófico"),CONCATENATE("R3C",'Mapa final'!#REF!),"")</f>
        <v>#REF!</v>
      </c>
      <c r="AI18" s="26" t="e">
        <f>IF(AND('Mapa final'!#REF!="Alta",'Mapa final'!#REF!="Catastrófico"),CONCATENATE("R3C",'Mapa final'!#REF!),"")</f>
        <v>#REF!</v>
      </c>
      <c r="AJ18" s="26" t="e">
        <f>IF(AND('Mapa final'!#REF!="Alta",'Mapa final'!#REF!="Catastrófico"),CONCATENATE("R3C",'Mapa final'!#REF!),"")</f>
        <v>#REF!</v>
      </c>
      <c r="AK18" s="26" t="e">
        <f>IF(AND('Mapa final'!#REF!="Alta",'Mapa final'!#REF!="Catastrófico"),CONCATENATE("R3C",'Mapa final'!#REF!),"")</f>
        <v>#REF!</v>
      </c>
      <c r="AL18" s="26" t="e">
        <f>IF(AND('Mapa final'!#REF!="Alta",'Mapa final'!#REF!="Catastrófico"),CONCATENATE("R3C",'Mapa final'!#REF!),"")</f>
        <v>#REF!</v>
      </c>
      <c r="AM18" s="27" t="e">
        <f>IF(AND('Mapa final'!#REF!="Alta",'Mapa final'!#REF!="Catastrófico"),CONCATENATE("R3C",'Mapa final'!#REF!),"")</f>
        <v>#REF!</v>
      </c>
      <c r="AN18" s="53"/>
      <c r="AO18" s="576"/>
      <c r="AP18" s="577"/>
      <c r="AQ18" s="577"/>
      <c r="AR18" s="577"/>
      <c r="AS18" s="577"/>
      <c r="AT18" s="578"/>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487"/>
      <c r="C19" s="487"/>
      <c r="D19" s="488"/>
      <c r="E19" s="586"/>
      <c r="F19" s="585"/>
      <c r="G19" s="585"/>
      <c r="H19" s="585"/>
      <c r="I19" s="585"/>
      <c r="J19" s="37" t="e">
        <f>IF(AND('Mapa final'!#REF!="Alta",'Mapa final'!#REF!="Leve"),CONCATENATE("R4C",'Mapa final'!#REF!),"")</f>
        <v>#REF!</v>
      </c>
      <c r="K19" s="38" t="e">
        <f>IF(AND('Mapa final'!#REF!="Alta",'Mapa final'!#REF!="Leve"),CONCATENATE("R4C",'Mapa final'!#REF!),"")</f>
        <v>#REF!</v>
      </c>
      <c r="L19" s="38" t="e">
        <f>IF(AND('Mapa final'!#REF!="Alta",'Mapa final'!#REF!="Leve"),CONCATENATE("R4C",'Mapa final'!#REF!),"")</f>
        <v>#REF!</v>
      </c>
      <c r="M19" s="38" t="e">
        <f>IF(AND('Mapa final'!#REF!="Alta",'Mapa final'!#REF!="Leve"),CONCATENATE("R4C",'Mapa final'!#REF!),"")</f>
        <v>#REF!</v>
      </c>
      <c r="N19" s="38" t="e">
        <f>IF(AND('Mapa final'!#REF!="Alta",'Mapa final'!#REF!="Leve"),CONCATENATE("R4C",'Mapa final'!#REF!),"")</f>
        <v>#REF!</v>
      </c>
      <c r="O19" s="39" t="e">
        <f>IF(AND('Mapa final'!#REF!="Alta",'Mapa final'!#REF!="Leve"),CONCATENATE("R4C",'Mapa final'!#REF!),"")</f>
        <v>#REF!</v>
      </c>
      <c r="P19" s="37" t="e">
        <f>IF(AND('Mapa final'!#REF!="Alta",'Mapa final'!#REF!="Menor"),CONCATENATE("R4C",'Mapa final'!#REF!),"")</f>
        <v>#REF!</v>
      </c>
      <c r="Q19" s="38" t="e">
        <f>IF(AND('Mapa final'!#REF!="Alta",'Mapa final'!#REF!="Menor"),CONCATENATE("R4C",'Mapa final'!#REF!),"")</f>
        <v>#REF!</v>
      </c>
      <c r="R19" s="38" t="e">
        <f>IF(AND('Mapa final'!#REF!="Alta",'Mapa final'!#REF!="Menor"),CONCATENATE("R4C",'Mapa final'!#REF!),"")</f>
        <v>#REF!</v>
      </c>
      <c r="S19" s="38" t="e">
        <f>IF(AND('Mapa final'!#REF!="Alta",'Mapa final'!#REF!="Menor"),CONCATENATE("R4C",'Mapa final'!#REF!),"")</f>
        <v>#REF!</v>
      </c>
      <c r="T19" s="38" t="e">
        <f>IF(AND('Mapa final'!#REF!="Alta",'Mapa final'!#REF!="Menor"),CONCATENATE("R4C",'Mapa final'!#REF!),"")</f>
        <v>#REF!</v>
      </c>
      <c r="U19" s="39" t="e">
        <f>IF(AND('Mapa final'!#REF!="Alta",'Mapa final'!#REF!="Menor"),CONCATENATE("R4C",'Mapa final'!#REF!),"")</f>
        <v>#REF!</v>
      </c>
      <c r="V19" s="22" t="e">
        <f>IF(AND('Mapa final'!#REF!="Alta",'Mapa final'!#REF!="Moderado"),CONCATENATE("R4C",'Mapa final'!#REF!),"")</f>
        <v>#REF!</v>
      </c>
      <c r="W19" s="23" t="e">
        <f>IF(AND('Mapa final'!#REF!="Alta",'Mapa final'!#REF!="Moderado"),CONCATENATE("R4C",'Mapa final'!#REF!),"")</f>
        <v>#REF!</v>
      </c>
      <c r="X19" s="23" t="e">
        <f>IF(AND('Mapa final'!#REF!="Alta",'Mapa final'!#REF!="Moderado"),CONCATENATE("R4C",'Mapa final'!#REF!),"")</f>
        <v>#REF!</v>
      </c>
      <c r="Y19" s="23" t="e">
        <f>IF(AND('Mapa final'!#REF!="Alta",'Mapa final'!#REF!="Moderado"),CONCATENATE("R4C",'Mapa final'!#REF!),"")</f>
        <v>#REF!</v>
      </c>
      <c r="Z19" s="23" t="e">
        <f>IF(AND('Mapa final'!#REF!="Alta",'Mapa final'!#REF!="Moderado"),CONCATENATE("R4C",'Mapa final'!#REF!),"")</f>
        <v>#REF!</v>
      </c>
      <c r="AA19" s="24" t="e">
        <f>IF(AND('Mapa final'!#REF!="Alta",'Mapa final'!#REF!="Moderado"),CONCATENATE("R4C",'Mapa final'!#REF!),"")</f>
        <v>#REF!</v>
      </c>
      <c r="AB19" s="22" t="e">
        <f>IF(AND('Mapa final'!#REF!="Alta",'Mapa final'!#REF!="Mayor"),CONCATENATE("R4C",'Mapa final'!#REF!),"")</f>
        <v>#REF!</v>
      </c>
      <c r="AC19" s="23" t="e">
        <f>IF(AND('Mapa final'!#REF!="Alta",'Mapa final'!#REF!="Mayor"),CONCATENATE("R4C",'Mapa final'!#REF!),"")</f>
        <v>#REF!</v>
      </c>
      <c r="AD19" s="23" t="e">
        <f>IF(AND('Mapa final'!#REF!="Alta",'Mapa final'!#REF!="Mayor"),CONCATENATE("R4C",'Mapa final'!#REF!),"")</f>
        <v>#REF!</v>
      </c>
      <c r="AE19" s="23" t="e">
        <f>IF(AND('Mapa final'!#REF!="Alta",'Mapa final'!#REF!="Mayor"),CONCATENATE("R4C",'Mapa final'!#REF!),"")</f>
        <v>#REF!</v>
      </c>
      <c r="AF19" s="23" t="e">
        <f>IF(AND('Mapa final'!#REF!="Alta",'Mapa final'!#REF!="Mayor"),CONCATENATE("R4C",'Mapa final'!#REF!),"")</f>
        <v>#REF!</v>
      </c>
      <c r="AG19" s="24" t="e">
        <f>IF(AND('Mapa final'!#REF!="Alta",'Mapa final'!#REF!="Mayor"),CONCATENATE("R4C",'Mapa final'!#REF!),"")</f>
        <v>#REF!</v>
      </c>
      <c r="AH19" s="25" t="e">
        <f>IF(AND('Mapa final'!#REF!="Alta",'Mapa final'!#REF!="Catastrófico"),CONCATENATE("R4C",'Mapa final'!#REF!),"")</f>
        <v>#REF!</v>
      </c>
      <c r="AI19" s="26" t="e">
        <f>IF(AND('Mapa final'!#REF!="Alta",'Mapa final'!#REF!="Catastrófico"),CONCATENATE("R4C",'Mapa final'!#REF!),"")</f>
        <v>#REF!</v>
      </c>
      <c r="AJ19" s="26" t="e">
        <f>IF(AND('Mapa final'!#REF!="Alta",'Mapa final'!#REF!="Catastrófico"),CONCATENATE("R4C",'Mapa final'!#REF!),"")</f>
        <v>#REF!</v>
      </c>
      <c r="AK19" s="26" t="e">
        <f>IF(AND('Mapa final'!#REF!="Alta",'Mapa final'!#REF!="Catastrófico"),CONCATENATE("R4C",'Mapa final'!#REF!),"")</f>
        <v>#REF!</v>
      </c>
      <c r="AL19" s="26" t="e">
        <f>IF(AND('Mapa final'!#REF!="Alta",'Mapa final'!#REF!="Catastrófico"),CONCATENATE("R4C",'Mapa final'!#REF!),"")</f>
        <v>#REF!</v>
      </c>
      <c r="AM19" s="27" t="e">
        <f>IF(AND('Mapa final'!#REF!="Alta",'Mapa final'!#REF!="Catastrófico"),CONCATENATE("R4C",'Mapa final'!#REF!),"")</f>
        <v>#REF!</v>
      </c>
      <c r="AN19" s="53"/>
      <c r="AO19" s="576"/>
      <c r="AP19" s="577"/>
      <c r="AQ19" s="577"/>
      <c r="AR19" s="577"/>
      <c r="AS19" s="577"/>
      <c r="AT19" s="578"/>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487"/>
      <c r="C20" s="487"/>
      <c r="D20" s="488"/>
      <c r="E20" s="586"/>
      <c r="F20" s="585"/>
      <c r="G20" s="585"/>
      <c r="H20" s="585"/>
      <c r="I20" s="585"/>
      <c r="J20" s="37" t="e">
        <f>IF(AND('Mapa final'!#REF!="Alta",'Mapa final'!#REF!="Leve"),CONCATENATE("R5C",'Mapa final'!#REF!),"")</f>
        <v>#REF!</v>
      </c>
      <c r="K20" s="38" t="e">
        <f>IF(AND('Mapa final'!#REF!="Alta",'Mapa final'!#REF!="Leve"),CONCATENATE("R5C",'Mapa final'!#REF!),"")</f>
        <v>#REF!</v>
      </c>
      <c r="L20" s="38" t="e">
        <f>IF(AND('Mapa final'!#REF!="Alta",'Mapa final'!#REF!="Leve"),CONCATENATE("R5C",'Mapa final'!#REF!),"")</f>
        <v>#REF!</v>
      </c>
      <c r="M20" s="38" t="e">
        <f>IF(AND('Mapa final'!#REF!="Alta",'Mapa final'!#REF!="Leve"),CONCATENATE("R5C",'Mapa final'!#REF!),"")</f>
        <v>#REF!</v>
      </c>
      <c r="N20" s="38" t="e">
        <f>IF(AND('Mapa final'!#REF!="Alta",'Mapa final'!#REF!="Leve"),CONCATENATE("R5C",'Mapa final'!#REF!),"")</f>
        <v>#REF!</v>
      </c>
      <c r="O20" s="39" t="e">
        <f>IF(AND('Mapa final'!#REF!="Alta",'Mapa final'!#REF!="Leve"),CONCATENATE("R5C",'Mapa final'!#REF!),"")</f>
        <v>#REF!</v>
      </c>
      <c r="P20" s="37" t="e">
        <f>IF(AND('Mapa final'!#REF!="Alta",'Mapa final'!#REF!="Menor"),CONCATENATE("R5C",'Mapa final'!#REF!),"")</f>
        <v>#REF!</v>
      </c>
      <c r="Q20" s="38" t="e">
        <f>IF(AND('Mapa final'!#REF!="Alta",'Mapa final'!#REF!="Menor"),CONCATENATE("R5C",'Mapa final'!#REF!),"")</f>
        <v>#REF!</v>
      </c>
      <c r="R20" s="38" t="e">
        <f>IF(AND('Mapa final'!#REF!="Alta",'Mapa final'!#REF!="Menor"),CONCATENATE("R5C",'Mapa final'!#REF!),"")</f>
        <v>#REF!</v>
      </c>
      <c r="S20" s="38" t="e">
        <f>IF(AND('Mapa final'!#REF!="Alta",'Mapa final'!#REF!="Menor"),CONCATENATE("R5C",'Mapa final'!#REF!),"")</f>
        <v>#REF!</v>
      </c>
      <c r="T20" s="38" t="e">
        <f>IF(AND('Mapa final'!#REF!="Alta",'Mapa final'!#REF!="Menor"),CONCATENATE("R5C",'Mapa final'!#REF!),"")</f>
        <v>#REF!</v>
      </c>
      <c r="U20" s="39" t="e">
        <f>IF(AND('Mapa final'!#REF!="Alta",'Mapa final'!#REF!="Menor"),CONCATENATE("R5C",'Mapa final'!#REF!),"")</f>
        <v>#REF!</v>
      </c>
      <c r="V20" s="22" t="e">
        <f>IF(AND('Mapa final'!#REF!="Alta",'Mapa final'!#REF!="Moderado"),CONCATENATE("R5C",'Mapa final'!#REF!),"")</f>
        <v>#REF!</v>
      </c>
      <c r="W20" s="23" t="e">
        <f>IF(AND('Mapa final'!#REF!="Alta",'Mapa final'!#REF!="Moderado"),CONCATENATE("R5C",'Mapa final'!#REF!),"")</f>
        <v>#REF!</v>
      </c>
      <c r="X20" s="23" t="e">
        <f>IF(AND('Mapa final'!#REF!="Alta",'Mapa final'!#REF!="Moderado"),CONCATENATE("R5C",'Mapa final'!#REF!),"")</f>
        <v>#REF!</v>
      </c>
      <c r="Y20" s="23" t="e">
        <f>IF(AND('Mapa final'!#REF!="Alta",'Mapa final'!#REF!="Moderado"),CONCATENATE("R5C",'Mapa final'!#REF!),"")</f>
        <v>#REF!</v>
      </c>
      <c r="Z20" s="23" t="e">
        <f>IF(AND('Mapa final'!#REF!="Alta",'Mapa final'!#REF!="Moderado"),CONCATENATE("R5C",'Mapa final'!#REF!),"")</f>
        <v>#REF!</v>
      </c>
      <c r="AA20" s="24" t="e">
        <f>IF(AND('Mapa final'!#REF!="Alta",'Mapa final'!#REF!="Moderado"),CONCATENATE("R5C",'Mapa final'!#REF!),"")</f>
        <v>#REF!</v>
      </c>
      <c r="AB20" s="22" t="e">
        <f>IF(AND('Mapa final'!#REF!="Alta",'Mapa final'!#REF!="Mayor"),CONCATENATE("R5C",'Mapa final'!#REF!),"")</f>
        <v>#REF!</v>
      </c>
      <c r="AC20" s="23" t="e">
        <f>IF(AND('Mapa final'!#REF!="Alta",'Mapa final'!#REF!="Mayor"),CONCATENATE("R5C",'Mapa final'!#REF!),"")</f>
        <v>#REF!</v>
      </c>
      <c r="AD20" s="23" t="e">
        <f>IF(AND('Mapa final'!#REF!="Alta",'Mapa final'!#REF!="Mayor"),CONCATENATE("R5C",'Mapa final'!#REF!),"")</f>
        <v>#REF!</v>
      </c>
      <c r="AE20" s="23" t="e">
        <f>IF(AND('Mapa final'!#REF!="Alta",'Mapa final'!#REF!="Mayor"),CONCATENATE("R5C",'Mapa final'!#REF!),"")</f>
        <v>#REF!</v>
      </c>
      <c r="AF20" s="23" t="e">
        <f>IF(AND('Mapa final'!#REF!="Alta",'Mapa final'!#REF!="Mayor"),CONCATENATE("R5C",'Mapa final'!#REF!),"")</f>
        <v>#REF!</v>
      </c>
      <c r="AG20" s="24" t="e">
        <f>IF(AND('Mapa final'!#REF!="Alta",'Mapa final'!#REF!="Mayor"),CONCATENATE("R5C",'Mapa final'!#REF!),"")</f>
        <v>#REF!</v>
      </c>
      <c r="AH20" s="25" t="e">
        <f>IF(AND('Mapa final'!#REF!="Alta",'Mapa final'!#REF!="Catastrófico"),CONCATENATE("R5C",'Mapa final'!#REF!),"")</f>
        <v>#REF!</v>
      </c>
      <c r="AI20" s="26" t="e">
        <f>IF(AND('Mapa final'!#REF!="Alta",'Mapa final'!#REF!="Catastrófico"),CONCATENATE("R5C",'Mapa final'!#REF!),"")</f>
        <v>#REF!</v>
      </c>
      <c r="AJ20" s="26" t="e">
        <f>IF(AND('Mapa final'!#REF!="Alta",'Mapa final'!#REF!="Catastrófico"),CONCATENATE("R5C",'Mapa final'!#REF!),"")</f>
        <v>#REF!</v>
      </c>
      <c r="AK20" s="26" t="e">
        <f>IF(AND('Mapa final'!#REF!="Alta",'Mapa final'!#REF!="Catastrófico"),CONCATENATE("R5C",'Mapa final'!#REF!),"")</f>
        <v>#REF!</v>
      </c>
      <c r="AL20" s="26" t="e">
        <f>IF(AND('Mapa final'!#REF!="Alta",'Mapa final'!#REF!="Catastrófico"),CONCATENATE("R5C",'Mapa final'!#REF!),"")</f>
        <v>#REF!</v>
      </c>
      <c r="AM20" s="27" t="e">
        <f>IF(AND('Mapa final'!#REF!="Alta",'Mapa final'!#REF!="Catastrófico"),CONCATENATE("R5C",'Mapa final'!#REF!),"")</f>
        <v>#REF!</v>
      </c>
      <c r="AN20" s="53"/>
      <c r="AO20" s="576"/>
      <c r="AP20" s="577"/>
      <c r="AQ20" s="577"/>
      <c r="AR20" s="577"/>
      <c r="AS20" s="577"/>
      <c r="AT20" s="578"/>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487"/>
      <c r="C21" s="487"/>
      <c r="D21" s="488"/>
      <c r="E21" s="586"/>
      <c r="F21" s="585"/>
      <c r="G21" s="585"/>
      <c r="H21" s="585"/>
      <c r="I21" s="585"/>
      <c r="J21" s="37" t="str">
        <f>IF(AND('Mapa final'!$AB$12="Alta",'Mapa final'!$AD$12="Leve"),CONCATENATE("R6C",'Mapa final'!$R$12),"")</f>
        <v/>
      </c>
      <c r="K21" s="38" t="str">
        <f>IF(AND('Mapa final'!$AB$13="Alta",'Mapa final'!$AD$13="Leve"),CONCATENATE("R6C",'Mapa final'!$R$13),"")</f>
        <v/>
      </c>
      <c r="L21" s="38" t="e">
        <f>IF(AND('Mapa final'!#REF!="Alta",'Mapa final'!#REF!="Leve"),CONCATENATE("R6C",'Mapa final'!#REF!),"")</f>
        <v>#REF!</v>
      </c>
      <c r="M21" s="38" t="e">
        <f>IF(AND('Mapa final'!#REF!="Alta",'Mapa final'!#REF!="Leve"),CONCATENATE("R6C",'Mapa final'!#REF!),"")</f>
        <v>#REF!</v>
      </c>
      <c r="N21" s="38" t="e">
        <f>IF(AND('Mapa final'!#REF!="Alta",'Mapa final'!#REF!="Leve"),CONCATENATE("R6C",'Mapa final'!#REF!),"")</f>
        <v>#REF!</v>
      </c>
      <c r="O21" s="39" t="e">
        <f>IF(AND('Mapa final'!#REF!="Alta",'Mapa final'!#REF!="Leve"),CONCATENATE("R6C",'Mapa final'!#REF!),"")</f>
        <v>#REF!</v>
      </c>
      <c r="P21" s="37" t="str">
        <f>IF(AND('Mapa final'!$AB$12="Alta",'Mapa final'!$AD$12="Menor"),CONCATENATE("R6C",'Mapa final'!$R$12),"")</f>
        <v/>
      </c>
      <c r="Q21" s="38" t="str">
        <f>IF(AND('Mapa final'!$AB$13="Alta",'Mapa final'!$AD$13="Menor"),CONCATENATE("R6C",'Mapa final'!$R$13),"")</f>
        <v/>
      </c>
      <c r="R21" s="38" t="e">
        <f>IF(AND('Mapa final'!#REF!="Alta",'Mapa final'!#REF!="Menor"),CONCATENATE("R6C",'Mapa final'!#REF!),"")</f>
        <v>#REF!</v>
      </c>
      <c r="S21" s="38" t="e">
        <f>IF(AND('Mapa final'!#REF!="Alta",'Mapa final'!#REF!="Menor"),CONCATENATE("R6C",'Mapa final'!#REF!),"")</f>
        <v>#REF!</v>
      </c>
      <c r="T21" s="38" t="e">
        <f>IF(AND('Mapa final'!#REF!="Alta",'Mapa final'!#REF!="Menor"),CONCATENATE("R6C",'Mapa final'!#REF!),"")</f>
        <v>#REF!</v>
      </c>
      <c r="U21" s="39" t="e">
        <f>IF(AND('Mapa final'!#REF!="Alta",'Mapa final'!#REF!="Menor"),CONCATENATE("R6C",'Mapa final'!#REF!),"")</f>
        <v>#REF!</v>
      </c>
      <c r="V21" s="22" t="str">
        <f>IF(AND('Mapa final'!$AB$12="Alta",'Mapa final'!$AD$12="Moderado"),CONCATENATE("R6C",'Mapa final'!$R$12),"")</f>
        <v/>
      </c>
      <c r="W21" s="23" t="str">
        <f>IF(AND('Mapa final'!$AB$13="Alta",'Mapa final'!$AD$13="Moderado"),CONCATENATE("R6C",'Mapa final'!$R$13),"")</f>
        <v/>
      </c>
      <c r="X21" s="23" t="e">
        <f>IF(AND('Mapa final'!#REF!="Alta",'Mapa final'!#REF!="Moderado"),CONCATENATE("R6C",'Mapa final'!#REF!),"")</f>
        <v>#REF!</v>
      </c>
      <c r="Y21" s="23" t="e">
        <f>IF(AND('Mapa final'!#REF!="Alta",'Mapa final'!#REF!="Moderado"),CONCATENATE("R6C",'Mapa final'!#REF!),"")</f>
        <v>#REF!</v>
      </c>
      <c r="Z21" s="23" t="e">
        <f>IF(AND('Mapa final'!#REF!="Alta",'Mapa final'!#REF!="Moderado"),CONCATENATE("R6C",'Mapa final'!#REF!),"")</f>
        <v>#REF!</v>
      </c>
      <c r="AA21" s="24" t="e">
        <f>IF(AND('Mapa final'!#REF!="Alta",'Mapa final'!#REF!="Moderado"),CONCATENATE("R6C",'Mapa final'!#REF!),"")</f>
        <v>#REF!</v>
      </c>
      <c r="AB21" s="22" t="str">
        <f>IF(AND('Mapa final'!$AB$12="Alta",'Mapa final'!$AD$12="Mayor"),CONCATENATE("R6C",'Mapa final'!$R$12),"")</f>
        <v/>
      </c>
      <c r="AC21" s="23" t="str">
        <f>IF(AND('Mapa final'!$AB$13="Alta",'Mapa final'!$AD$13="Mayor"),CONCATENATE("R6C",'Mapa final'!$R$13),"")</f>
        <v/>
      </c>
      <c r="AD21" s="23" t="e">
        <f>IF(AND('Mapa final'!#REF!="Alta",'Mapa final'!#REF!="Mayor"),CONCATENATE("R6C",'Mapa final'!#REF!),"")</f>
        <v>#REF!</v>
      </c>
      <c r="AE21" s="23" t="e">
        <f>IF(AND('Mapa final'!#REF!="Alta",'Mapa final'!#REF!="Mayor"),CONCATENATE("R6C",'Mapa final'!#REF!),"")</f>
        <v>#REF!</v>
      </c>
      <c r="AF21" s="23" t="e">
        <f>IF(AND('Mapa final'!#REF!="Alta",'Mapa final'!#REF!="Mayor"),CONCATENATE("R6C",'Mapa final'!#REF!),"")</f>
        <v>#REF!</v>
      </c>
      <c r="AG21" s="24" t="e">
        <f>IF(AND('Mapa final'!#REF!="Alta",'Mapa final'!#REF!="Mayor"),CONCATENATE("R6C",'Mapa final'!#REF!),"")</f>
        <v>#REF!</v>
      </c>
      <c r="AH21" s="25" t="str">
        <f>IF(AND('Mapa final'!$AB$12="Alta",'Mapa final'!$AD$12="Catastrófico"),CONCATENATE("R6C",'Mapa final'!$R$12),"")</f>
        <v/>
      </c>
      <c r="AI21" s="26" t="str">
        <f>IF(AND('Mapa final'!$AB$13="Alta",'Mapa final'!$AD$13="Catastrófico"),CONCATENATE("R6C",'Mapa final'!$R$13),"")</f>
        <v/>
      </c>
      <c r="AJ21" s="26" t="e">
        <f>IF(AND('Mapa final'!#REF!="Alta",'Mapa final'!#REF!="Catastrófico"),CONCATENATE("R6C",'Mapa final'!#REF!),"")</f>
        <v>#REF!</v>
      </c>
      <c r="AK21" s="26" t="e">
        <f>IF(AND('Mapa final'!#REF!="Alta",'Mapa final'!#REF!="Catastrófico"),CONCATENATE("R6C",'Mapa final'!#REF!),"")</f>
        <v>#REF!</v>
      </c>
      <c r="AL21" s="26" t="e">
        <f>IF(AND('Mapa final'!#REF!="Alta",'Mapa final'!#REF!="Catastrófico"),CONCATENATE("R6C",'Mapa final'!#REF!),"")</f>
        <v>#REF!</v>
      </c>
      <c r="AM21" s="27" t="e">
        <f>IF(AND('Mapa final'!#REF!="Alta",'Mapa final'!#REF!="Catastrófico"),CONCATENATE("R6C",'Mapa final'!#REF!),"")</f>
        <v>#REF!</v>
      </c>
      <c r="AN21" s="53"/>
      <c r="AO21" s="576"/>
      <c r="AP21" s="577"/>
      <c r="AQ21" s="577"/>
      <c r="AR21" s="577"/>
      <c r="AS21" s="577"/>
      <c r="AT21" s="578"/>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487"/>
      <c r="C22" s="487"/>
      <c r="D22" s="488"/>
      <c r="E22" s="586"/>
      <c r="F22" s="585"/>
      <c r="G22" s="585"/>
      <c r="H22" s="585"/>
      <c r="I22" s="585"/>
      <c r="J22" s="37" t="str">
        <f>IF(AND('Mapa final'!$AB$14="Alta",'Mapa final'!$AD$14="Leve"),CONCATENATE("R7C",'Mapa final'!$R$14),"")</f>
        <v/>
      </c>
      <c r="K22" s="38" t="str">
        <f>IF(AND('Mapa final'!$AB$15="Alta",'Mapa final'!$AD$15="Leve"),CONCATENATE("R7C",'Mapa final'!$R$15),"")</f>
        <v/>
      </c>
      <c r="L22" s="38" t="e">
        <f>IF(AND('Mapa final'!#REF!="Alta",'Mapa final'!#REF!="Leve"),CONCATENATE("R7C",'Mapa final'!#REF!),"")</f>
        <v>#REF!</v>
      </c>
      <c r="M22" s="38" t="e">
        <f>IF(AND('Mapa final'!#REF!="Alta",'Mapa final'!#REF!="Leve"),CONCATENATE("R7C",'Mapa final'!#REF!),"")</f>
        <v>#REF!</v>
      </c>
      <c r="N22" s="38" t="e">
        <f>IF(AND('Mapa final'!#REF!="Alta",'Mapa final'!#REF!="Leve"),CONCATENATE("R7C",'Mapa final'!#REF!),"")</f>
        <v>#REF!</v>
      </c>
      <c r="O22" s="39" t="e">
        <f>IF(AND('Mapa final'!#REF!="Alta",'Mapa final'!#REF!="Leve"),CONCATENATE("R7C",'Mapa final'!#REF!),"")</f>
        <v>#REF!</v>
      </c>
      <c r="P22" s="37" t="str">
        <f>IF(AND('Mapa final'!$AB$14="Alta",'Mapa final'!$AD$14="Menor"),CONCATENATE("R7C",'Mapa final'!$R$14),"")</f>
        <v/>
      </c>
      <c r="Q22" s="38" t="str">
        <f>IF(AND('Mapa final'!$AB$15="Alta",'Mapa final'!$AD$15="Menor"),CONCATENATE("R7C",'Mapa final'!$R$15),"")</f>
        <v/>
      </c>
      <c r="R22" s="38" t="e">
        <f>IF(AND('Mapa final'!#REF!="Alta",'Mapa final'!#REF!="Menor"),CONCATENATE("R7C",'Mapa final'!#REF!),"")</f>
        <v>#REF!</v>
      </c>
      <c r="S22" s="38" t="e">
        <f>IF(AND('Mapa final'!#REF!="Alta",'Mapa final'!#REF!="Menor"),CONCATENATE("R7C",'Mapa final'!#REF!),"")</f>
        <v>#REF!</v>
      </c>
      <c r="T22" s="38" t="e">
        <f>IF(AND('Mapa final'!#REF!="Alta",'Mapa final'!#REF!="Menor"),CONCATENATE("R7C",'Mapa final'!#REF!),"")</f>
        <v>#REF!</v>
      </c>
      <c r="U22" s="39" t="e">
        <f>IF(AND('Mapa final'!#REF!="Alta",'Mapa final'!#REF!="Menor"),CONCATENATE("R7C",'Mapa final'!#REF!),"")</f>
        <v>#REF!</v>
      </c>
      <c r="V22" s="22" t="str">
        <f>IF(AND('Mapa final'!$AB$14="Alta",'Mapa final'!$AD$14="Moderado"),CONCATENATE("R7C",'Mapa final'!$R$14),"")</f>
        <v/>
      </c>
      <c r="W22" s="23" t="str">
        <f>IF(AND('Mapa final'!$AB$15="Alta",'Mapa final'!$AD$15="Moderado"),CONCATENATE("R7C",'Mapa final'!$R$15),"")</f>
        <v/>
      </c>
      <c r="X22" s="23" t="e">
        <f>IF(AND('Mapa final'!#REF!="Alta",'Mapa final'!#REF!="Moderado"),CONCATENATE("R7C",'Mapa final'!#REF!),"")</f>
        <v>#REF!</v>
      </c>
      <c r="Y22" s="23" t="e">
        <f>IF(AND('Mapa final'!#REF!="Alta",'Mapa final'!#REF!="Moderado"),CONCATENATE("R7C",'Mapa final'!#REF!),"")</f>
        <v>#REF!</v>
      </c>
      <c r="Z22" s="23" t="e">
        <f>IF(AND('Mapa final'!#REF!="Alta",'Mapa final'!#REF!="Moderado"),CONCATENATE("R7C",'Mapa final'!#REF!),"")</f>
        <v>#REF!</v>
      </c>
      <c r="AA22" s="24" t="e">
        <f>IF(AND('Mapa final'!#REF!="Alta",'Mapa final'!#REF!="Moderado"),CONCATENATE("R7C",'Mapa final'!#REF!),"")</f>
        <v>#REF!</v>
      </c>
      <c r="AB22" s="22" t="str">
        <f>IF(AND('Mapa final'!$AB$14="Alta",'Mapa final'!$AD$14="Mayor"),CONCATENATE("R7C",'Mapa final'!$R$14),"")</f>
        <v/>
      </c>
      <c r="AC22" s="23" t="str">
        <f>IF(AND('Mapa final'!$AB$15="Alta",'Mapa final'!$AD$15="Mayor"),CONCATENATE("R7C",'Mapa final'!$R$15),"")</f>
        <v/>
      </c>
      <c r="AD22" s="23" t="e">
        <f>IF(AND('Mapa final'!#REF!="Alta",'Mapa final'!#REF!="Mayor"),CONCATENATE("R7C",'Mapa final'!#REF!),"")</f>
        <v>#REF!</v>
      </c>
      <c r="AE22" s="23" t="e">
        <f>IF(AND('Mapa final'!#REF!="Alta",'Mapa final'!#REF!="Mayor"),CONCATENATE("R7C",'Mapa final'!#REF!),"")</f>
        <v>#REF!</v>
      </c>
      <c r="AF22" s="23" t="e">
        <f>IF(AND('Mapa final'!#REF!="Alta",'Mapa final'!#REF!="Mayor"),CONCATENATE("R7C",'Mapa final'!#REF!),"")</f>
        <v>#REF!</v>
      </c>
      <c r="AG22" s="24" t="e">
        <f>IF(AND('Mapa final'!#REF!="Alta",'Mapa final'!#REF!="Mayor"),CONCATENATE("R7C",'Mapa final'!#REF!),"")</f>
        <v>#REF!</v>
      </c>
      <c r="AH22" s="25" t="str">
        <f>IF(AND('Mapa final'!$AB$14="Alta",'Mapa final'!$AD$14="Catastrófico"),CONCATENATE("R7C",'Mapa final'!$R$14),"")</f>
        <v/>
      </c>
      <c r="AI22" s="26" t="str">
        <f>IF(AND('Mapa final'!$AB$15="Alta",'Mapa final'!$AD$15="Catastrófico"),CONCATENATE("R7C",'Mapa final'!$R$15),"")</f>
        <v/>
      </c>
      <c r="AJ22" s="26" t="e">
        <f>IF(AND('Mapa final'!#REF!="Alta",'Mapa final'!#REF!="Catastrófico"),CONCATENATE("R7C",'Mapa final'!#REF!),"")</f>
        <v>#REF!</v>
      </c>
      <c r="AK22" s="26" t="e">
        <f>IF(AND('Mapa final'!#REF!="Alta",'Mapa final'!#REF!="Catastrófico"),CONCATENATE("R7C",'Mapa final'!#REF!),"")</f>
        <v>#REF!</v>
      </c>
      <c r="AL22" s="26" t="e">
        <f>IF(AND('Mapa final'!#REF!="Alta",'Mapa final'!#REF!="Catastrófico"),CONCATENATE("R7C",'Mapa final'!#REF!),"")</f>
        <v>#REF!</v>
      </c>
      <c r="AM22" s="27" t="e">
        <f>IF(AND('Mapa final'!#REF!="Alta",'Mapa final'!#REF!="Catastrófico"),CONCATENATE("R7C",'Mapa final'!#REF!),"")</f>
        <v>#REF!</v>
      </c>
      <c r="AN22" s="53"/>
      <c r="AO22" s="576"/>
      <c r="AP22" s="577"/>
      <c r="AQ22" s="577"/>
      <c r="AR22" s="577"/>
      <c r="AS22" s="577"/>
      <c r="AT22" s="578"/>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487"/>
      <c r="C23" s="487"/>
      <c r="D23" s="488"/>
      <c r="E23" s="586"/>
      <c r="F23" s="585"/>
      <c r="G23" s="585"/>
      <c r="H23" s="585"/>
      <c r="I23" s="585"/>
      <c r="J23" s="37" t="e">
        <f>IF(AND('Mapa final'!#REF!="Alta",'Mapa final'!#REF!="Leve"),CONCATENATE("R8C",'Mapa final'!#REF!),"")</f>
        <v>#REF!</v>
      </c>
      <c r="K23" s="38" t="e">
        <f>IF(AND('Mapa final'!#REF!="Alta",'Mapa final'!#REF!="Leve"),CONCATENATE("R8C",'Mapa final'!#REF!),"")</f>
        <v>#REF!</v>
      </c>
      <c r="L23" s="38" t="e">
        <f>IF(AND('Mapa final'!#REF!="Alta",'Mapa final'!#REF!="Leve"),CONCATENATE("R8C",'Mapa final'!#REF!),"")</f>
        <v>#REF!</v>
      </c>
      <c r="M23" s="38" t="e">
        <f>IF(AND('Mapa final'!#REF!="Alta",'Mapa final'!#REF!="Leve"),CONCATENATE("R8C",'Mapa final'!#REF!),"")</f>
        <v>#REF!</v>
      </c>
      <c r="N23" s="38" t="e">
        <f>IF(AND('Mapa final'!#REF!="Alta",'Mapa final'!#REF!="Leve"),CONCATENATE("R8C",'Mapa final'!#REF!),"")</f>
        <v>#REF!</v>
      </c>
      <c r="O23" s="39" t="e">
        <f>IF(AND('Mapa final'!#REF!="Alta",'Mapa final'!#REF!="Leve"),CONCATENATE("R8C",'Mapa final'!#REF!),"")</f>
        <v>#REF!</v>
      </c>
      <c r="P23" s="37" t="e">
        <f>IF(AND('Mapa final'!#REF!="Alta",'Mapa final'!#REF!="Menor"),CONCATENATE("R8C",'Mapa final'!#REF!),"")</f>
        <v>#REF!</v>
      </c>
      <c r="Q23" s="38" t="e">
        <f>IF(AND('Mapa final'!#REF!="Alta",'Mapa final'!#REF!="Menor"),CONCATENATE("R8C",'Mapa final'!#REF!),"")</f>
        <v>#REF!</v>
      </c>
      <c r="R23" s="38" t="e">
        <f>IF(AND('Mapa final'!#REF!="Alta",'Mapa final'!#REF!="Menor"),CONCATENATE("R8C",'Mapa final'!#REF!),"")</f>
        <v>#REF!</v>
      </c>
      <c r="S23" s="38" t="e">
        <f>IF(AND('Mapa final'!#REF!="Alta",'Mapa final'!#REF!="Menor"),CONCATENATE("R8C",'Mapa final'!#REF!),"")</f>
        <v>#REF!</v>
      </c>
      <c r="T23" s="38" t="e">
        <f>IF(AND('Mapa final'!#REF!="Alta",'Mapa final'!#REF!="Menor"),CONCATENATE("R8C",'Mapa final'!#REF!),"")</f>
        <v>#REF!</v>
      </c>
      <c r="U23" s="39" t="e">
        <f>IF(AND('Mapa final'!#REF!="Alta",'Mapa final'!#REF!="Menor"),CONCATENATE("R8C",'Mapa final'!#REF!),"")</f>
        <v>#REF!</v>
      </c>
      <c r="V23" s="22" t="e">
        <f>IF(AND('Mapa final'!#REF!="Alta",'Mapa final'!#REF!="Moderado"),CONCATENATE("R8C",'Mapa final'!#REF!),"")</f>
        <v>#REF!</v>
      </c>
      <c r="W23" s="23" t="e">
        <f>IF(AND('Mapa final'!#REF!="Alta",'Mapa final'!#REF!="Moderado"),CONCATENATE("R8C",'Mapa final'!#REF!),"")</f>
        <v>#REF!</v>
      </c>
      <c r="X23" s="23" t="e">
        <f>IF(AND('Mapa final'!#REF!="Alta",'Mapa final'!#REF!="Moderado"),CONCATENATE("R8C",'Mapa final'!#REF!),"")</f>
        <v>#REF!</v>
      </c>
      <c r="Y23" s="23" t="e">
        <f>IF(AND('Mapa final'!#REF!="Alta",'Mapa final'!#REF!="Moderado"),CONCATENATE("R8C",'Mapa final'!#REF!),"")</f>
        <v>#REF!</v>
      </c>
      <c r="Z23" s="23" t="e">
        <f>IF(AND('Mapa final'!#REF!="Alta",'Mapa final'!#REF!="Moderado"),CONCATENATE("R8C",'Mapa final'!#REF!),"")</f>
        <v>#REF!</v>
      </c>
      <c r="AA23" s="24" t="e">
        <f>IF(AND('Mapa final'!#REF!="Alta",'Mapa final'!#REF!="Moderado"),CONCATENATE("R8C",'Mapa final'!#REF!),"")</f>
        <v>#REF!</v>
      </c>
      <c r="AB23" s="22" t="e">
        <f>IF(AND('Mapa final'!#REF!="Alta",'Mapa final'!#REF!="Mayor"),CONCATENATE("R8C",'Mapa final'!#REF!),"")</f>
        <v>#REF!</v>
      </c>
      <c r="AC23" s="23" t="e">
        <f>IF(AND('Mapa final'!#REF!="Alta",'Mapa final'!#REF!="Mayor"),CONCATENATE("R8C",'Mapa final'!#REF!),"")</f>
        <v>#REF!</v>
      </c>
      <c r="AD23" s="23" t="e">
        <f>IF(AND('Mapa final'!#REF!="Alta",'Mapa final'!#REF!="Mayor"),CONCATENATE("R8C",'Mapa final'!#REF!),"")</f>
        <v>#REF!</v>
      </c>
      <c r="AE23" s="23" t="e">
        <f>IF(AND('Mapa final'!#REF!="Alta",'Mapa final'!#REF!="Mayor"),CONCATENATE("R8C",'Mapa final'!#REF!),"")</f>
        <v>#REF!</v>
      </c>
      <c r="AF23" s="23" t="e">
        <f>IF(AND('Mapa final'!#REF!="Alta",'Mapa final'!#REF!="Mayor"),CONCATENATE("R8C",'Mapa final'!#REF!),"")</f>
        <v>#REF!</v>
      </c>
      <c r="AG23" s="24" t="e">
        <f>IF(AND('Mapa final'!#REF!="Alta",'Mapa final'!#REF!="Mayor"),CONCATENATE("R8C",'Mapa final'!#REF!),"")</f>
        <v>#REF!</v>
      </c>
      <c r="AH23" s="25" t="e">
        <f>IF(AND('Mapa final'!#REF!="Alta",'Mapa final'!#REF!="Catastrófico"),CONCATENATE("R8C",'Mapa final'!#REF!),"")</f>
        <v>#REF!</v>
      </c>
      <c r="AI23" s="26" t="e">
        <f>IF(AND('Mapa final'!#REF!="Alta",'Mapa final'!#REF!="Catastrófico"),CONCATENATE("R8C",'Mapa final'!#REF!),"")</f>
        <v>#REF!</v>
      </c>
      <c r="AJ23" s="26" t="e">
        <f>IF(AND('Mapa final'!#REF!="Alta",'Mapa final'!#REF!="Catastrófico"),CONCATENATE("R8C",'Mapa final'!#REF!),"")</f>
        <v>#REF!</v>
      </c>
      <c r="AK23" s="26" t="e">
        <f>IF(AND('Mapa final'!#REF!="Alta",'Mapa final'!#REF!="Catastrófico"),CONCATENATE("R8C",'Mapa final'!#REF!),"")</f>
        <v>#REF!</v>
      </c>
      <c r="AL23" s="26" t="e">
        <f>IF(AND('Mapa final'!#REF!="Alta",'Mapa final'!#REF!="Catastrófico"),CONCATENATE("R8C",'Mapa final'!#REF!),"")</f>
        <v>#REF!</v>
      </c>
      <c r="AM23" s="27" t="e">
        <f>IF(AND('Mapa final'!#REF!="Alta",'Mapa final'!#REF!="Catastrófico"),CONCATENATE("R8C",'Mapa final'!#REF!),"")</f>
        <v>#REF!</v>
      </c>
      <c r="AN23" s="53"/>
      <c r="AO23" s="576"/>
      <c r="AP23" s="577"/>
      <c r="AQ23" s="577"/>
      <c r="AR23" s="577"/>
      <c r="AS23" s="577"/>
      <c r="AT23" s="578"/>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487"/>
      <c r="C24" s="487"/>
      <c r="D24" s="488"/>
      <c r="E24" s="586"/>
      <c r="F24" s="585"/>
      <c r="G24" s="585"/>
      <c r="H24" s="585"/>
      <c r="I24" s="585"/>
      <c r="J24" s="37" t="e">
        <f>IF(AND('Mapa final'!#REF!="Alta",'Mapa final'!#REF!="Leve"),CONCATENATE("R9C",'Mapa final'!#REF!),"")</f>
        <v>#REF!</v>
      </c>
      <c r="K24" s="38" t="e">
        <f>IF(AND('Mapa final'!#REF!="Alta",'Mapa final'!#REF!="Leve"),CONCATENATE("R9C",'Mapa final'!#REF!),"")</f>
        <v>#REF!</v>
      </c>
      <c r="L24" s="38" t="e">
        <f>IF(AND('Mapa final'!#REF!="Alta",'Mapa final'!#REF!="Leve"),CONCATENATE("R9C",'Mapa final'!#REF!),"")</f>
        <v>#REF!</v>
      </c>
      <c r="M24" s="38" t="e">
        <f>IF(AND('Mapa final'!#REF!="Alta",'Mapa final'!#REF!="Leve"),CONCATENATE("R9C",'Mapa final'!#REF!),"")</f>
        <v>#REF!</v>
      </c>
      <c r="N24" s="38" t="e">
        <f>IF(AND('Mapa final'!#REF!="Alta",'Mapa final'!#REF!="Leve"),CONCATENATE("R9C",'Mapa final'!#REF!),"")</f>
        <v>#REF!</v>
      </c>
      <c r="O24" s="39" t="e">
        <f>IF(AND('Mapa final'!#REF!="Alta",'Mapa final'!#REF!="Leve"),CONCATENATE("R9C",'Mapa final'!#REF!),"")</f>
        <v>#REF!</v>
      </c>
      <c r="P24" s="37" t="e">
        <f>IF(AND('Mapa final'!#REF!="Alta",'Mapa final'!#REF!="Menor"),CONCATENATE("R9C",'Mapa final'!#REF!),"")</f>
        <v>#REF!</v>
      </c>
      <c r="Q24" s="38" t="e">
        <f>IF(AND('Mapa final'!#REF!="Alta",'Mapa final'!#REF!="Menor"),CONCATENATE("R9C",'Mapa final'!#REF!),"")</f>
        <v>#REF!</v>
      </c>
      <c r="R24" s="38" t="e">
        <f>IF(AND('Mapa final'!#REF!="Alta",'Mapa final'!#REF!="Menor"),CONCATENATE("R9C",'Mapa final'!#REF!),"")</f>
        <v>#REF!</v>
      </c>
      <c r="S24" s="38" t="e">
        <f>IF(AND('Mapa final'!#REF!="Alta",'Mapa final'!#REF!="Menor"),CONCATENATE("R9C",'Mapa final'!#REF!),"")</f>
        <v>#REF!</v>
      </c>
      <c r="T24" s="38" t="e">
        <f>IF(AND('Mapa final'!#REF!="Alta",'Mapa final'!#REF!="Menor"),CONCATENATE("R9C",'Mapa final'!#REF!),"")</f>
        <v>#REF!</v>
      </c>
      <c r="U24" s="39" t="e">
        <f>IF(AND('Mapa final'!#REF!="Alta",'Mapa final'!#REF!="Menor"),CONCATENATE("R9C",'Mapa final'!#REF!),"")</f>
        <v>#REF!</v>
      </c>
      <c r="V24" s="22" t="e">
        <f>IF(AND('Mapa final'!#REF!="Alta",'Mapa final'!#REF!="Moderado"),CONCATENATE("R9C",'Mapa final'!#REF!),"")</f>
        <v>#REF!</v>
      </c>
      <c r="W24" s="23" t="e">
        <f>IF(AND('Mapa final'!#REF!="Alta",'Mapa final'!#REF!="Moderado"),CONCATENATE("R9C",'Mapa final'!#REF!),"")</f>
        <v>#REF!</v>
      </c>
      <c r="X24" s="23" t="e">
        <f>IF(AND('Mapa final'!#REF!="Alta",'Mapa final'!#REF!="Moderado"),CONCATENATE("R9C",'Mapa final'!#REF!),"")</f>
        <v>#REF!</v>
      </c>
      <c r="Y24" s="23" t="e">
        <f>IF(AND('Mapa final'!#REF!="Alta",'Mapa final'!#REF!="Moderado"),CONCATENATE("R9C",'Mapa final'!#REF!),"")</f>
        <v>#REF!</v>
      </c>
      <c r="Z24" s="23" t="e">
        <f>IF(AND('Mapa final'!#REF!="Alta",'Mapa final'!#REF!="Moderado"),CONCATENATE("R9C",'Mapa final'!#REF!),"")</f>
        <v>#REF!</v>
      </c>
      <c r="AA24" s="24" t="e">
        <f>IF(AND('Mapa final'!#REF!="Alta",'Mapa final'!#REF!="Moderado"),CONCATENATE("R9C",'Mapa final'!#REF!),"")</f>
        <v>#REF!</v>
      </c>
      <c r="AB24" s="22" t="e">
        <f>IF(AND('Mapa final'!#REF!="Alta",'Mapa final'!#REF!="Mayor"),CONCATENATE("R9C",'Mapa final'!#REF!),"")</f>
        <v>#REF!</v>
      </c>
      <c r="AC24" s="23" t="e">
        <f>IF(AND('Mapa final'!#REF!="Alta",'Mapa final'!#REF!="Mayor"),CONCATENATE("R9C",'Mapa final'!#REF!),"")</f>
        <v>#REF!</v>
      </c>
      <c r="AD24" s="23" t="e">
        <f>IF(AND('Mapa final'!#REF!="Alta",'Mapa final'!#REF!="Mayor"),CONCATENATE("R9C",'Mapa final'!#REF!),"")</f>
        <v>#REF!</v>
      </c>
      <c r="AE24" s="23" t="e">
        <f>IF(AND('Mapa final'!#REF!="Alta",'Mapa final'!#REF!="Mayor"),CONCATENATE("R9C",'Mapa final'!#REF!),"")</f>
        <v>#REF!</v>
      </c>
      <c r="AF24" s="23" t="e">
        <f>IF(AND('Mapa final'!#REF!="Alta",'Mapa final'!#REF!="Mayor"),CONCATENATE("R9C",'Mapa final'!#REF!),"")</f>
        <v>#REF!</v>
      </c>
      <c r="AG24" s="24" t="e">
        <f>IF(AND('Mapa final'!#REF!="Alta",'Mapa final'!#REF!="Mayor"),CONCATENATE("R9C",'Mapa final'!#REF!),"")</f>
        <v>#REF!</v>
      </c>
      <c r="AH24" s="25" t="e">
        <f>IF(AND('Mapa final'!#REF!="Alta",'Mapa final'!#REF!="Catastrófico"),CONCATENATE("R9C",'Mapa final'!#REF!),"")</f>
        <v>#REF!</v>
      </c>
      <c r="AI24" s="26" t="e">
        <f>IF(AND('Mapa final'!#REF!="Alta",'Mapa final'!#REF!="Catastrófico"),CONCATENATE("R9C",'Mapa final'!#REF!),"")</f>
        <v>#REF!</v>
      </c>
      <c r="AJ24" s="26" t="e">
        <f>IF(AND('Mapa final'!#REF!="Alta",'Mapa final'!#REF!="Catastrófico"),CONCATENATE("R9C",'Mapa final'!#REF!),"")</f>
        <v>#REF!</v>
      </c>
      <c r="AK24" s="26" t="e">
        <f>IF(AND('Mapa final'!#REF!="Alta",'Mapa final'!#REF!="Catastrófico"),CONCATENATE("R9C",'Mapa final'!#REF!),"")</f>
        <v>#REF!</v>
      </c>
      <c r="AL24" s="26" t="e">
        <f>IF(AND('Mapa final'!#REF!="Alta",'Mapa final'!#REF!="Catastrófico"),CONCATENATE("R9C",'Mapa final'!#REF!),"")</f>
        <v>#REF!</v>
      </c>
      <c r="AM24" s="27" t="e">
        <f>IF(AND('Mapa final'!#REF!="Alta",'Mapa final'!#REF!="Catastrófico"),CONCATENATE("R9C",'Mapa final'!#REF!),"")</f>
        <v>#REF!</v>
      </c>
      <c r="AN24" s="53"/>
      <c r="AO24" s="576"/>
      <c r="AP24" s="577"/>
      <c r="AQ24" s="577"/>
      <c r="AR24" s="577"/>
      <c r="AS24" s="577"/>
      <c r="AT24" s="578"/>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487"/>
      <c r="C25" s="487"/>
      <c r="D25" s="488"/>
      <c r="E25" s="587"/>
      <c r="F25" s="588"/>
      <c r="G25" s="588"/>
      <c r="H25" s="588"/>
      <c r="I25" s="588"/>
      <c r="J25" s="40" t="e">
        <f>IF(AND('Mapa final'!#REF!="Alta",'Mapa final'!#REF!="Leve"),CONCATENATE("R10C",'Mapa final'!#REF!),"")</f>
        <v>#REF!</v>
      </c>
      <c r="K25" s="41" t="e">
        <f>IF(AND('Mapa final'!#REF!="Alta",'Mapa final'!#REF!="Leve"),CONCATENATE("R10C",'Mapa final'!#REF!),"")</f>
        <v>#REF!</v>
      </c>
      <c r="L25" s="41" t="e">
        <f>IF(AND('Mapa final'!#REF!="Alta",'Mapa final'!#REF!="Leve"),CONCATENATE("R10C",'Mapa final'!#REF!),"")</f>
        <v>#REF!</v>
      </c>
      <c r="M25" s="41" t="e">
        <f>IF(AND('Mapa final'!#REF!="Alta",'Mapa final'!#REF!="Leve"),CONCATENATE("R10C",'Mapa final'!#REF!),"")</f>
        <v>#REF!</v>
      </c>
      <c r="N25" s="41" t="e">
        <f>IF(AND('Mapa final'!#REF!="Alta",'Mapa final'!#REF!="Leve"),CONCATENATE("R10C",'Mapa final'!#REF!),"")</f>
        <v>#REF!</v>
      </c>
      <c r="O25" s="42" t="e">
        <f>IF(AND('Mapa final'!#REF!="Alta",'Mapa final'!#REF!="Leve"),CONCATENATE("R10C",'Mapa final'!#REF!),"")</f>
        <v>#REF!</v>
      </c>
      <c r="P25" s="40" t="e">
        <f>IF(AND('Mapa final'!#REF!="Alta",'Mapa final'!#REF!="Menor"),CONCATENATE("R10C",'Mapa final'!#REF!),"")</f>
        <v>#REF!</v>
      </c>
      <c r="Q25" s="41" t="e">
        <f>IF(AND('Mapa final'!#REF!="Alta",'Mapa final'!#REF!="Menor"),CONCATENATE("R10C",'Mapa final'!#REF!),"")</f>
        <v>#REF!</v>
      </c>
      <c r="R25" s="41" t="e">
        <f>IF(AND('Mapa final'!#REF!="Alta",'Mapa final'!#REF!="Menor"),CONCATENATE("R10C",'Mapa final'!#REF!),"")</f>
        <v>#REF!</v>
      </c>
      <c r="S25" s="41" t="e">
        <f>IF(AND('Mapa final'!#REF!="Alta",'Mapa final'!#REF!="Menor"),CONCATENATE("R10C",'Mapa final'!#REF!),"")</f>
        <v>#REF!</v>
      </c>
      <c r="T25" s="41" t="e">
        <f>IF(AND('Mapa final'!#REF!="Alta",'Mapa final'!#REF!="Menor"),CONCATENATE("R10C",'Mapa final'!#REF!),"")</f>
        <v>#REF!</v>
      </c>
      <c r="U25" s="42" t="e">
        <f>IF(AND('Mapa final'!#REF!="Alta",'Mapa final'!#REF!="Menor"),CONCATENATE("R10C",'Mapa final'!#REF!),"")</f>
        <v>#REF!</v>
      </c>
      <c r="V25" s="28" t="e">
        <f>IF(AND('Mapa final'!#REF!="Alta",'Mapa final'!#REF!="Moderado"),CONCATENATE("R10C",'Mapa final'!#REF!),"")</f>
        <v>#REF!</v>
      </c>
      <c r="W25" s="29" t="e">
        <f>IF(AND('Mapa final'!#REF!="Alta",'Mapa final'!#REF!="Moderado"),CONCATENATE("R10C",'Mapa final'!#REF!),"")</f>
        <v>#REF!</v>
      </c>
      <c r="X25" s="29" t="e">
        <f>IF(AND('Mapa final'!#REF!="Alta",'Mapa final'!#REF!="Moderado"),CONCATENATE("R10C",'Mapa final'!#REF!),"")</f>
        <v>#REF!</v>
      </c>
      <c r="Y25" s="29" t="e">
        <f>IF(AND('Mapa final'!#REF!="Alta",'Mapa final'!#REF!="Moderado"),CONCATENATE("R10C",'Mapa final'!#REF!),"")</f>
        <v>#REF!</v>
      </c>
      <c r="Z25" s="29" t="e">
        <f>IF(AND('Mapa final'!#REF!="Alta",'Mapa final'!#REF!="Moderado"),CONCATENATE("R10C",'Mapa final'!#REF!),"")</f>
        <v>#REF!</v>
      </c>
      <c r="AA25" s="30" t="e">
        <f>IF(AND('Mapa final'!#REF!="Alta",'Mapa final'!#REF!="Moderado"),CONCATENATE("R10C",'Mapa final'!#REF!),"")</f>
        <v>#REF!</v>
      </c>
      <c r="AB25" s="28" t="e">
        <f>IF(AND('Mapa final'!#REF!="Alta",'Mapa final'!#REF!="Mayor"),CONCATENATE("R10C",'Mapa final'!#REF!),"")</f>
        <v>#REF!</v>
      </c>
      <c r="AC25" s="29" t="e">
        <f>IF(AND('Mapa final'!#REF!="Alta",'Mapa final'!#REF!="Mayor"),CONCATENATE("R10C",'Mapa final'!#REF!),"")</f>
        <v>#REF!</v>
      </c>
      <c r="AD25" s="29" t="e">
        <f>IF(AND('Mapa final'!#REF!="Alta",'Mapa final'!#REF!="Mayor"),CONCATENATE("R10C",'Mapa final'!#REF!),"")</f>
        <v>#REF!</v>
      </c>
      <c r="AE25" s="29" t="e">
        <f>IF(AND('Mapa final'!#REF!="Alta",'Mapa final'!#REF!="Mayor"),CONCATENATE("R10C",'Mapa final'!#REF!),"")</f>
        <v>#REF!</v>
      </c>
      <c r="AF25" s="29" t="e">
        <f>IF(AND('Mapa final'!#REF!="Alta",'Mapa final'!#REF!="Mayor"),CONCATENATE("R10C",'Mapa final'!#REF!),"")</f>
        <v>#REF!</v>
      </c>
      <c r="AG25" s="30" t="e">
        <f>IF(AND('Mapa final'!#REF!="Alta",'Mapa final'!#REF!="Mayor"),CONCATENATE("R10C",'Mapa final'!#REF!),"")</f>
        <v>#REF!</v>
      </c>
      <c r="AH25" s="31" t="e">
        <f>IF(AND('Mapa final'!#REF!="Alta",'Mapa final'!#REF!="Catastrófico"),CONCATENATE("R10C",'Mapa final'!#REF!),"")</f>
        <v>#REF!</v>
      </c>
      <c r="AI25" s="32" t="e">
        <f>IF(AND('Mapa final'!#REF!="Alta",'Mapa final'!#REF!="Catastrófico"),CONCATENATE("R10C",'Mapa final'!#REF!),"")</f>
        <v>#REF!</v>
      </c>
      <c r="AJ25" s="32" t="e">
        <f>IF(AND('Mapa final'!#REF!="Alta",'Mapa final'!#REF!="Catastrófico"),CONCATENATE("R10C",'Mapa final'!#REF!),"")</f>
        <v>#REF!</v>
      </c>
      <c r="AK25" s="32" t="e">
        <f>IF(AND('Mapa final'!#REF!="Alta",'Mapa final'!#REF!="Catastrófico"),CONCATENATE("R10C",'Mapa final'!#REF!),"")</f>
        <v>#REF!</v>
      </c>
      <c r="AL25" s="32" t="e">
        <f>IF(AND('Mapa final'!#REF!="Alta",'Mapa final'!#REF!="Catastrófico"),CONCATENATE("R10C",'Mapa final'!#REF!),"")</f>
        <v>#REF!</v>
      </c>
      <c r="AM25" s="33" t="e">
        <f>IF(AND('Mapa final'!#REF!="Alta",'Mapa final'!#REF!="Catastrófico"),CONCATENATE("R10C",'Mapa final'!#REF!),"")</f>
        <v>#REF!</v>
      </c>
      <c r="AN25" s="53"/>
      <c r="AO25" s="579"/>
      <c r="AP25" s="580"/>
      <c r="AQ25" s="580"/>
      <c r="AR25" s="580"/>
      <c r="AS25" s="580"/>
      <c r="AT25" s="581"/>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487"/>
      <c r="C26" s="487"/>
      <c r="D26" s="488"/>
      <c r="E26" s="582" t="s">
        <v>111</v>
      </c>
      <c r="F26" s="583"/>
      <c r="G26" s="583"/>
      <c r="H26" s="583"/>
      <c r="I26" s="600"/>
      <c r="J26" s="34" t="str">
        <f>IF(AND('Mapa final'!$AB$10="Media",'Mapa final'!$AD$10="Leve"),CONCATENATE("R1C",'Mapa final'!$R$10),"")</f>
        <v/>
      </c>
      <c r="K26" s="35" t="e">
        <f>IF(AND('Mapa final'!#REF!="Media",'Mapa final'!#REF!="Leve"),CONCATENATE("R1C",'Mapa final'!#REF!),"")</f>
        <v>#REF!</v>
      </c>
      <c r="L26" s="35" t="e">
        <f>IF(AND('Mapa final'!#REF!="Media",'Mapa final'!#REF!="Leve"),CONCATENATE("R1C",'Mapa final'!#REF!),"")</f>
        <v>#REF!</v>
      </c>
      <c r="M26" s="35" t="e">
        <f>IF(AND('Mapa final'!#REF!="Media",'Mapa final'!#REF!="Leve"),CONCATENATE("R1C",'Mapa final'!#REF!),"")</f>
        <v>#REF!</v>
      </c>
      <c r="N26" s="35" t="e">
        <f>IF(AND('Mapa final'!#REF!="Media",'Mapa final'!#REF!="Leve"),CONCATENATE("R1C",'Mapa final'!#REF!),"")</f>
        <v>#REF!</v>
      </c>
      <c r="O26" s="36" t="e">
        <f>IF(AND('Mapa final'!#REF!="Media",'Mapa final'!#REF!="Leve"),CONCATENATE("R1C",'Mapa final'!#REF!),"")</f>
        <v>#REF!</v>
      </c>
      <c r="P26" s="34" t="str">
        <f>IF(AND('Mapa final'!$AB$10="Media",'Mapa final'!$AD$10="Menor"),CONCATENATE("R1C",'Mapa final'!$R$10),"")</f>
        <v/>
      </c>
      <c r="Q26" s="35" t="e">
        <f>IF(AND('Mapa final'!#REF!="Media",'Mapa final'!#REF!="Menor"),CONCATENATE("R1C",'Mapa final'!#REF!),"")</f>
        <v>#REF!</v>
      </c>
      <c r="R26" s="35" t="e">
        <f>IF(AND('Mapa final'!#REF!="Media",'Mapa final'!#REF!="Menor"),CONCATENATE("R1C",'Mapa final'!#REF!),"")</f>
        <v>#REF!</v>
      </c>
      <c r="S26" s="35" t="e">
        <f>IF(AND('Mapa final'!#REF!="Media",'Mapa final'!#REF!="Menor"),CONCATENATE("R1C",'Mapa final'!#REF!),"")</f>
        <v>#REF!</v>
      </c>
      <c r="T26" s="35" t="e">
        <f>IF(AND('Mapa final'!#REF!="Media",'Mapa final'!#REF!="Menor"),CONCATENATE("R1C",'Mapa final'!#REF!),"")</f>
        <v>#REF!</v>
      </c>
      <c r="U26" s="36" t="e">
        <f>IF(AND('Mapa final'!#REF!="Media",'Mapa final'!#REF!="Menor"),CONCATENATE("R1C",'Mapa final'!#REF!),"")</f>
        <v>#REF!</v>
      </c>
      <c r="V26" s="34" t="str">
        <f>IF(AND('Mapa final'!$AB$10="Media",'Mapa final'!$AD$10="Moderado"),CONCATENATE("R1C",'Mapa final'!$R$10),"")</f>
        <v>R1C1</v>
      </c>
      <c r="W26" s="35" t="e">
        <f>IF(AND('Mapa final'!#REF!="Media",'Mapa final'!#REF!="Moderado"),CONCATENATE("R1C",'Mapa final'!#REF!),"")</f>
        <v>#REF!</v>
      </c>
      <c r="X26" s="35" t="e">
        <f>IF(AND('Mapa final'!#REF!="Media",'Mapa final'!#REF!="Moderado"),CONCATENATE("R1C",'Mapa final'!#REF!),"")</f>
        <v>#REF!</v>
      </c>
      <c r="Y26" s="35" t="e">
        <f>IF(AND('Mapa final'!#REF!="Media",'Mapa final'!#REF!="Moderado"),CONCATENATE("R1C",'Mapa final'!#REF!),"")</f>
        <v>#REF!</v>
      </c>
      <c r="Z26" s="35" t="e">
        <f>IF(AND('Mapa final'!#REF!="Media",'Mapa final'!#REF!="Moderado"),CONCATENATE("R1C",'Mapa final'!#REF!),"")</f>
        <v>#REF!</v>
      </c>
      <c r="AA26" s="36" t="e">
        <f>IF(AND('Mapa final'!#REF!="Media",'Mapa final'!#REF!="Moderado"),CONCATENATE("R1C",'Mapa final'!#REF!),"")</f>
        <v>#REF!</v>
      </c>
      <c r="AB26" s="16" t="str">
        <f>IF(AND('Mapa final'!$AB$10="Media",'Mapa final'!$AD$10="Mayor"),CONCATENATE("R1C",'Mapa final'!$R$10),"")</f>
        <v/>
      </c>
      <c r="AC26" s="17" t="e">
        <f>IF(AND('Mapa final'!#REF!="Media",'Mapa final'!#REF!="Mayor"),CONCATENATE("R1C",'Mapa final'!#REF!),"")</f>
        <v>#REF!</v>
      </c>
      <c r="AD26" s="17" t="e">
        <f>IF(AND('Mapa final'!#REF!="Media",'Mapa final'!#REF!="Mayor"),CONCATENATE("R1C",'Mapa final'!#REF!),"")</f>
        <v>#REF!</v>
      </c>
      <c r="AE26" s="17" t="e">
        <f>IF(AND('Mapa final'!#REF!="Media",'Mapa final'!#REF!="Mayor"),CONCATENATE("R1C",'Mapa final'!#REF!),"")</f>
        <v>#REF!</v>
      </c>
      <c r="AF26" s="17" t="e">
        <f>IF(AND('Mapa final'!#REF!="Media",'Mapa final'!#REF!="Mayor"),CONCATENATE("R1C",'Mapa final'!#REF!),"")</f>
        <v>#REF!</v>
      </c>
      <c r="AG26" s="18" t="e">
        <f>IF(AND('Mapa final'!#REF!="Media",'Mapa final'!#REF!="Mayor"),CONCATENATE("R1C",'Mapa final'!#REF!),"")</f>
        <v>#REF!</v>
      </c>
      <c r="AH26" s="19" t="str">
        <f>IF(AND('Mapa final'!$AB$10="Media",'Mapa final'!$AD$10="Catastrófico"),CONCATENATE("R1C",'Mapa final'!$R$10),"")</f>
        <v/>
      </c>
      <c r="AI26" s="20" t="e">
        <f>IF(AND('Mapa final'!#REF!="Media",'Mapa final'!#REF!="Catastrófico"),CONCATENATE("R1C",'Mapa final'!#REF!),"")</f>
        <v>#REF!</v>
      </c>
      <c r="AJ26" s="20" t="e">
        <f>IF(AND('Mapa final'!#REF!="Media",'Mapa final'!#REF!="Catastrófico"),CONCATENATE("R1C",'Mapa final'!#REF!),"")</f>
        <v>#REF!</v>
      </c>
      <c r="AK26" s="20" t="e">
        <f>IF(AND('Mapa final'!#REF!="Media",'Mapa final'!#REF!="Catastrófico"),CONCATENATE("R1C",'Mapa final'!#REF!),"")</f>
        <v>#REF!</v>
      </c>
      <c r="AL26" s="20" t="e">
        <f>IF(AND('Mapa final'!#REF!="Media",'Mapa final'!#REF!="Catastrófico"),CONCATENATE("R1C",'Mapa final'!#REF!),"")</f>
        <v>#REF!</v>
      </c>
      <c r="AM26" s="21" t="e">
        <f>IF(AND('Mapa final'!#REF!="Media",'Mapa final'!#REF!="Catastrófico"),CONCATENATE("R1C",'Mapa final'!#REF!),"")</f>
        <v>#REF!</v>
      </c>
      <c r="AN26" s="53"/>
      <c r="AO26" s="612" t="s">
        <v>79</v>
      </c>
      <c r="AP26" s="613"/>
      <c r="AQ26" s="613"/>
      <c r="AR26" s="613"/>
      <c r="AS26" s="613"/>
      <c r="AT26" s="614"/>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487"/>
      <c r="C27" s="487"/>
      <c r="D27" s="488"/>
      <c r="E27" s="584"/>
      <c r="F27" s="585"/>
      <c r="G27" s="585"/>
      <c r="H27" s="585"/>
      <c r="I27" s="601"/>
      <c r="J27" s="37" t="e">
        <f>IF(AND('Mapa final'!#REF!="Media",'Mapa final'!#REF!="Leve"),CONCATENATE("R2C",'Mapa final'!#REF!),"")</f>
        <v>#REF!</v>
      </c>
      <c r="K27" s="38" t="e">
        <f>IF(AND('Mapa final'!#REF!="Media",'Mapa final'!#REF!="Leve"),CONCATENATE("R2C",'Mapa final'!#REF!),"")</f>
        <v>#REF!</v>
      </c>
      <c r="L27" s="38" t="e">
        <f>IF(AND('Mapa final'!#REF!="Media",'Mapa final'!#REF!="Leve"),CONCATENATE("R2C",'Mapa final'!#REF!),"")</f>
        <v>#REF!</v>
      </c>
      <c r="M27" s="38" t="e">
        <f>IF(AND('Mapa final'!#REF!="Media",'Mapa final'!#REF!="Leve"),CONCATENATE("R2C",'Mapa final'!#REF!),"")</f>
        <v>#REF!</v>
      </c>
      <c r="N27" s="38" t="e">
        <f>IF(AND('Mapa final'!#REF!="Media",'Mapa final'!#REF!="Leve"),CONCATENATE("R2C",'Mapa final'!#REF!),"")</f>
        <v>#REF!</v>
      </c>
      <c r="O27" s="39" t="e">
        <f>IF(AND('Mapa final'!#REF!="Media",'Mapa final'!#REF!="Leve"),CONCATENATE("R2C",'Mapa final'!#REF!),"")</f>
        <v>#REF!</v>
      </c>
      <c r="P27" s="37" t="e">
        <f>IF(AND('Mapa final'!#REF!="Media",'Mapa final'!#REF!="Menor"),CONCATENATE("R2C",'Mapa final'!#REF!),"")</f>
        <v>#REF!</v>
      </c>
      <c r="Q27" s="38" t="e">
        <f>IF(AND('Mapa final'!#REF!="Media",'Mapa final'!#REF!="Menor"),CONCATENATE("R2C",'Mapa final'!#REF!),"")</f>
        <v>#REF!</v>
      </c>
      <c r="R27" s="38" t="e">
        <f>IF(AND('Mapa final'!#REF!="Media",'Mapa final'!#REF!="Menor"),CONCATENATE("R2C",'Mapa final'!#REF!),"")</f>
        <v>#REF!</v>
      </c>
      <c r="S27" s="38" t="e">
        <f>IF(AND('Mapa final'!#REF!="Media",'Mapa final'!#REF!="Menor"),CONCATENATE("R2C",'Mapa final'!#REF!),"")</f>
        <v>#REF!</v>
      </c>
      <c r="T27" s="38" t="e">
        <f>IF(AND('Mapa final'!#REF!="Media",'Mapa final'!#REF!="Menor"),CONCATENATE("R2C",'Mapa final'!#REF!),"")</f>
        <v>#REF!</v>
      </c>
      <c r="U27" s="39" t="e">
        <f>IF(AND('Mapa final'!#REF!="Media",'Mapa final'!#REF!="Menor"),CONCATENATE("R2C",'Mapa final'!#REF!),"")</f>
        <v>#REF!</v>
      </c>
      <c r="V27" s="37" t="e">
        <f>IF(AND('Mapa final'!#REF!="Media",'Mapa final'!#REF!="Moderado"),CONCATENATE("R2C",'Mapa final'!#REF!),"")</f>
        <v>#REF!</v>
      </c>
      <c r="W27" s="38" t="e">
        <f>IF(AND('Mapa final'!#REF!="Media",'Mapa final'!#REF!="Moderado"),CONCATENATE("R2C",'Mapa final'!#REF!),"")</f>
        <v>#REF!</v>
      </c>
      <c r="X27" s="38" t="e">
        <f>IF(AND('Mapa final'!#REF!="Media",'Mapa final'!#REF!="Moderado"),CONCATENATE("R2C",'Mapa final'!#REF!),"")</f>
        <v>#REF!</v>
      </c>
      <c r="Y27" s="38" t="e">
        <f>IF(AND('Mapa final'!#REF!="Media",'Mapa final'!#REF!="Moderado"),CONCATENATE("R2C",'Mapa final'!#REF!),"")</f>
        <v>#REF!</v>
      </c>
      <c r="Z27" s="38" t="e">
        <f>IF(AND('Mapa final'!#REF!="Media",'Mapa final'!#REF!="Moderado"),CONCATENATE("R2C",'Mapa final'!#REF!),"")</f>
        <v>#REF!</v>
      </c>
      <c r="AA27" s="39" t="e">
        <f>IF(AND('Mapa final'!#REF!="Media",'Mapa final'!#REF!="Moderado"),CONCATENATE("R2C",'Mapa final'!#REF!),"")</f>
        <v>#REF!</v>
      </c>
      <c r="AB27" s="22" t="e">
        <f>IF(AND('Mapa final'!#REF!="Media",'Mapa final'!#REF!="Mayor"),CONCATENATE("R2C",'Mapa final'!#REF!),"")</f>
        <v>#REF!</v>
      </c>
      <c r="AC27" s="23" t="e">
        <f>IF(AND('Mapa final'!#REF!="Media",'Mapa final'!#REF!="Mayor"),CONCATENATE("R2C",'Mapa final'!#REF!),"")</f>
        <v>#REF!</v>
      </c>
      <c r="AD27" s="23" t="e">
        <f>IF(AND('Mapa final'!#REF!="Media",'Mapa final'!#REF!="Mayor"),CONCATENATE("R2C",'Mapa final'!#REF!),"")</f>
        <v>#REF!</v>
      </c>
      <c r="AE27" s="23" t="e">
        <f>IF(AND('Mapa final'!#REF!="Media",'Mapa final'!#REF!="Mayor"),CONCATENATE("R2C",'Mapa final'!#REF!),"")</f>
        <v>#REF!</v>
      </c>
      <c r="AF27" s="23" t="e">
        <f>IF(AND('Mapa final'!#REF!="Media",'Mapa final'!#REF!="Mayor"),CONCATENATE("R2C",'Mapa final'!#REF!),"")</f>
        <v>#REF!</v>
      </c>
      <c r="AG27" s="24" t="e">
        <f>IF(AND('Mapa final'!#REF!="Media",'Mapa final'!#REF!="Mayor"),CONCATENATE("R2C",'Mapa final'!#REF!),"")</f>
        <v>#REF!</v>
      </c>
      <c r="AH27" s="25" t="e">
        <f>IF(AND('Mapa final'!#REF!="Media",'Mapa final'!#REF!="Catastrófico"),CONCATENATE("R2C",'Mapa final'!#REF!),"")</f>
        <v>#REF!</v>
      </c>
      <c r="AI27" s="26" t="e">
        <f>IF(AND('Mapa final'!#REF!="Media",'Mapa final'!#REF!="Catastrófico"),CONCATENATE("R2C",'Mapa final'!#REF!),"")</f>
        <v>#REF!</v>
      </c>
      <c r="AJ27" s="26" t="e">
        <f>IF(AND('Mapa final'!#REF!="Media",'Mapa final'!#REF!="Catastrófico"),CONCATENATE("R2C",'Mapa final'!#REF!),"")</f>
        <v>#REF!</v>
      </c>
      <c r="AK27" s="26" t="e">
        <f>IF(AND('Mapa final'!#REF!="Media",'Mapa final'!#REF!="Catastrófico"),CONCATENATE("R2C",'Mapa final'!#REF!),"")</f>
        <v>#REF!</v>
      </c>
      <c r="AL27" s="26" t="e">
        <f>IF(AND('Mapa final'!#REF!="Media",'Mapa final'!#REF!="Catastrófico"),CONCATENATE("R2C",'Mapa final'!#REF!),"")</f>
        <v>#REF!</v>
      </c>
      <c r="AM27" s="27" t="e">
        <f>IF(AND('Mapa final'!#REF!="Media",'Mapa final'!#REF!="Catastrófico"),CONCATENATE("R2C",'Mapa final'!#REF!),"")</f>
        <v>#REF!</v>
      </c>
      <c r="AN27" s="53"/>
      <c r="AO27" s="615"/>
      <c r="AP27" s="616"/>
      <c r="AQ27" s="616"/>
      <c r="AR27" s="616"/>
      <c r="AS27" s="616"/>
      <c r="AT27" s="617"/>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487"/>
      <c r="C28" s="487"/>
      <c r="D28" s="488"/>
      <c r="E28" s="586"/>
      <c r="F28" s="585"/>
      <c r="G28" s="585"/>
      <c r="H28" s="585"/>
      <c r="I28" s="601"/>
      <c r="J28" s="37" t="e">
        <f>IF(AND('Mapa final'!#REF!="Media",'Mapa final'!#REF!="Leve"),CONCATENATE("R3C",'Mapa final'!#REF!),"")</f>
        <v>#REF!</v>
      </c>
      <c r="K28" s="38" t="e">
        <f>IF(AND('Mapa final'!#REF!="Media",'Mapa final'!#REF!="Leve"),CONCATENATE("R3C",'Mapa final'!#REF!),"")</f>
        <v>#REF!</v>
      </c>
      <c r="L28" s="38" t="e">
        <f>IF(AND('Mapa final'!#REF!="Media",'Mapa final'!#REF!="Leve"),CONCATENATE("R3C",'Mapa final'!#REF!),"")</f>
        <v>#REF!</v>
      </c>
      <c r="M28" s="38" t="e">
        <f>IF(AND('Mapa final'!#REF!="Media",'Mapa final'!#REF!="Leve"),CONCATENATE("R3C",'Mapa final'!#REF!),"")</f>
        <v>#REF!</v>
      </c>
      <c r="N28" s="38" t="e">
        <f>IF(AND('Mapa final'!#REF!="Media",'Mapa final'!#REF!="Leve"),CONCATENATE("R3C",'Mapa final'!#REF!),"")</f>
        <v>#REF!</v>
      </c>
      <c r="O28" s="39" t="e">
        <f>IF(AND('Mapa final'!#REF!="Media",'Mapa final'!#REF!="Leve"),CONCATENATE("R3C",'Mapa final'!#REF!),"")</f>
        <v>#REF!</v>
      </c>
      <c r="P28" s="37" t="e">
        <f>IF(AND('Mapa final'!#REF!="Media",'Mapa final'!#REF!="Menor"),CONCATENATE("R3C",'Mapa final'!#REF!),"")</f>
        <v>#REF!</v>
      </c>
      <c r="Q28" s="38" t="e">
        <f>IF(AND('Mapa final'!#REF!="Media",'Mapa final'!#REF!="Menor"),CONCATENATE("R3C",'Mapa final'!#REF!),"")</f>
        <v>#REF!</v>
      </c>
      <c r="R28" s="38" t="e">
        <f>IF(AND('Mapa final'!#REF!="Media",'Mapa final'!#REF!="Menor"),CONCATENATE("R3C",'Mapa final'!#REF!),"")</f>
        <v>#REF!</v>
      </c>
      <c r="S28" s="38" t="e">
        <f>IF(AND('Mapa final'!#REF!="Media",'Mapa final'!#REF!="Menor"),CONCATENATE("R3C",'Mapa final'!#REF!),"")</f>
        <v>#REF!</v>
      </c>
      <c r="T28" s="38" t="e">
        <f>IF(AND('Mapa final'!#REF!="Media",'Mapa final'!#REF!="Menor"),CONCATENATE("R3C",'Mapa final'!#REF!),"")</f>
        <v>#REF!</v>
      </c>
      <c r="U28" s="39" t="e">
        <f>IF(AND('Mapa final'!#REF!="Media",'Mapa final'!#REF!="Menor"),CONCATENATE("R3C",'Mapa final'!#REF!),"")</f>
        <v>#REF!</v>
      </c>
      <c r="V28" s="37" t="e">
        <f>IF(AND('Mapa final'!#REF!="Media",'Mapa final'!#REF!="Moderado"),CONCATENATE("R3C",'Mapa final'!#REF!),"")</f>
        <v>#REF!</v>
      </c>
      <c r="W28" s="38" t="e">
        <f>IF(AND('Mapa final'!#REF!="Media",'Mapa final'!#REF!="Moderado"),CONCATENATE("R3C",'Mapa final'!#REF!),"")</f>
        <v>#REF!</v>
      </c>
      <c r="X28" s="38" t="e">
        <f>IF(AND('Mapa final'!#REF!="Media",'Mapa final'!#REF!="Moderado"),CONCATENATE("R3C",'Mapa final'!#REF!),"")</f>
        <v>#REF!</v>
      </c>
      <c r="Y28" s="38" t="e">
        <f>IF(AND('Mapa final'!#REF!="Media",'Mapa final'!#REF!="Moderado"),CONCATENATE("R3C",'Mapa final'!#REF!),"")</f>
        <v>#REF!</v>
      </c>
      <c r="Z28" s="38" t="e">
        <f>IF(AND('Mapa final'!#REF!="Media",'Mapa final'!#REF!="Moderado"),CONCATENATE("R3C",'Mapa final'!#REF!),"")</f>
        <v>#REF!</v>
      </c>
      <c r="AA28" s="39" t="e">
        <f>IF(AND('Mapa final'!#REF!="Media",'Mapa final'!#REF!="Moderado"),CONCATENATE("R3C",'Mapa final'!#REF!),"")</f>
        <v>#REF!</v>
      </c>
      <c r="AB28" s="22" t="e">
        <f>IF(AND('Mapa final'!#REF!="Media",'Mapa final'!#REF!="Mayor"),CONCATENATE("R3C",'Mapa final'!#REF!),"")</f>
        <v>#REF!</v>
      </c>
      <c r="AC28" s="23" t="e">
        <f>IF(AND('Mapa final'!#REF!="Media",'Mapa final'!#REF!="Mayor"),CONCATENATE("R3C",'Mapa final'!#REF!),"")</f>
        <v>#REF!</v>
      </c>
      <c r="AD28" s="23" t="e">
        <f>IF(AND('Mapa final'!#REF!="Media",'Mapa final'!#REF!="Mayor"),CONCATENATE("R3C",'Mapa final'!#REF!),"")</f>
        <v>#REF!</v>
      </c>
      <c r="AE28" s="23" t="e">
        <f>IF(AND('Mapa final'!#REF!="Media",'Mapa final'!#REF!="Mayor"),CONCATENATE("R3C",'Mapa final'!#REF!),"")</f>
        <v>#REF!</v>
      </c>
      <c r="AF28" s="23" t="e">
        <f>IF(AND('Mapa final'!#REF!="Media",'Mapa final'!#REF!="Mayor"),CONCATENATE("R3C",'Mapa final'!#REF!),"")</f>
        <v>#REF!</v>
      </c>
      <c r="AG28" s="24" t="e">
        <f>IF(AND('Mapa final'!#REF!="Media",'Mapa final'!#REF!="Mayor"),CONCATENATE("R3C",'Mapa final'!#REF!),"")</f>
        <v>#REF!</v>
      </c>
      <c r="AH28" s="25" t="e">
        <f>IF(AND('Mapa final'!#REF!="Media",'Mapa final'!#REF!="Catastrófico"),CONCATENATE("R3C",'Mapa final'!#REF!),"")</f>
        <v>#REF!</v>
      </c>
      <c r="AI28" s="26" t="e">
        <f>IF(AND('Mapa final'!#REF!="Media",'Mapa final'!#REF!="Catastrófico"),CONCATENATE("R3C",'Mapa final'!#REF!),"")</f>
        <v>#REF!</v>
      </c>
      <c r="AJ28" s="26" t="e">
        <f>IF(AND('Mapa final'!#REF!="Media",'Mapa final'!#REF!="Catastrófico"),CONCATENATE("R3C",'Mapa final'!#REF!),"")</f>
        <v>#REF!</v>
      </c>
      <c r="AK28" s="26" t="e">
        <f>IF(AND('Mapa final'!#REF!="Media",'Mapa final'!#REF!="Catastrófico"),CONCATENATE("R3C",'Mapa final'!#REF!),"")</f>
        <v>#REF!</v>
      </c>
      <c r="AL28" s="26" t="e">
        <f>IF(AND('Mapa final'!#REF!="Media",'Mapa final'!#REF!="Catastrófico"),CONCATENATE("R3C",'Mapa final'!#REF!),"")</f>
        <v>#REF!</v>
      </c>
      <c r="AM28" s="27" t="e">
        <f>IF(AND('Mapa final'!#REF!="Media",'Mapa final'!#REF!="Catastrófico"),CONCATENATE("R3C",'Mapa final'!#REF!),"")</f>
        <v>#REF!</v>
      </c>
      <c r="AN28" s="53"/>
      <c r="AO28" s="615"/>
      <c r="AP28" s="616"/>
      <c r="AQ28" s="616"/>
      <c r="AR28" s="616"/>
      <c r="AS28" s="616"/>
      <c r="AT28" s="617"/>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487"/>
      <c r="C29" s="487"/>
      <c r="D29" s="488"/>
      <c r="E29" s="586"/>
      <c r="F29" s="585"/>
      <c r="G29" s="585"/>
      <c r="H29" s="585"/>
      <c r="I29" s="601"/>
      <c r="J29" s="37" t="e">
        <f>IF(AND('Mapa final'!#REF!="Media",'Mapa final'!#REF!="Leve"),CONCATENATE("R4C",'Mapa final'!#REF!),"")</f>
        <v>#REF!</v>
      </c>
      <c r="K29" s="38" t="e">
        <f>IF(AND('Mapa final'!#REF!="Media",'Mapa final'!#REF!="Leve"),CONCATENATE("R4C",'Mapa final'!#REF!),"")</f>
        <v>#REF!</v>
      </c>
      <c r="L29" s="38" t="e">
        <f>IF(AND('Mapa final'!#REF!="Media",'Mapa final'!#REF!="Leve"),CONCATENATE("R4C",'Mapa final'!#REF!),"")</f>
        <v>#REF!</v>
      </c>
      <c r="M29" s="38" t="e">
        <f>IF(AND('Mapa final'!#REF!="Media",'Mapa final'!#REF!="Leve"),CONCATENATE("R4C",'Mapa final'!#REF!),"")</f>
        <v>#REF!</v>
      </c>
      <c r="N29" s="38" t="e">
        <f>IF(AND('Mapa final'!#REF!="Media",'Mapa final'!#REF!="Leve"),CONCATENATE("R4C",'Mapa final'!#REF!),"")</f>
        <v>#REF!</v>
      </c>
      <c r="O29" s="39" t="e">
        <f>IF(AND('Mapa final'!#REF!="Media",'Mapa final'!#REF!="Leve"),CONCATENATE("R4C",'Mapa final'!#REF!),"")</f>
        <v>#REF!</v>
      </c>
      <c r="P29" s="37" t="e">
        <f>IF(AND('Mapa final'!#REF!="Media",'Mapa final'!#REF!="Menor"),CONCATENATE("R4C",'Mapa final'!#REF!),"")</f>
        <v>#REF!</v>
      </c>
      <c r="Q29" s="38" t="e">
        <f>IF(AND('Mapa final'!#REF!="Media",'Mapa final'!#REF!="Menor"),CONCATENATE("R4C",'Mapa final'!#REF!),"")</f>
        <v>#REF!</v>
      </c>
      <c r="R29" s="38" t="e">
        <f>IF(AND('Mapa final'!#REF!="Media",'Mapa final'!#REF!="Menor"),CONCATENATE("R4C",'Mapa final'!#REF!),"")</f>
        <v>#REF!</v>
      </c>
      <c r="S29" s="38" t="e">
        <f>IF(AND('Mapa final'!#REF!="Media",'Mapa final'!#REF!="Menor"),CONCATENATE("R4C",'Mapa final'!#REF!),"")</f>
        <v>#REF!</v>
      </c>
      <c r="T29" s="38" t="e">
        <f>IF(AND('Mapa final'!#REF!="Media",'Mapa final'!#REF!="Menor"),CONCATENATE("R4C",'Mapa final'!#REF!),"")</f>
        <v>#REF!</v>
      </c>
      <c r="U29" s="39" t="e">
        <f>IF(AND('Mapa final'!#REF!="Media",'Mapa final'!#REF!="Menor"),CONCATENATE("R4C",'Mapa final'!#REF!),"")</f>
        <v>#REF!</v>
      </c>
      <c r="V29" s="37" t="e">
        <f>IF(AND('Mapa final'!#REF!="Media",'Mapa final'!#REF!="Moderado"),CONCATENATE("R4C",'Mapa final'!#REF!),"")</f>
        <v>#REF!</v>
      </c>
      <c r="W29" s="38" t="e">
        <f>IF(AND('Mapa final'!#REF!="Media",'Mapa final'!#REF!="Moderado"),CONCATENATE("R4C",'Mapa final'!#REF!),"")</f>
        <v>#REF!</v>
      </c>
      <c r="X29" s="38" t="e">
        <f>IF(AND('Mapa final'!#REF!="Media",'Mapa final'!#REF!="Moderado"),CONCATENATE("R4C",'Mapa final'!#REF!),"")</f>
        <v>#REF!</v>
      </c>
      <c r="Y29" s="38" t="e">
        <f>IF(AND('Mapa final'!#REF!="Media",'Mapa final'!#REF!="Moderado"),CONCATENATE("R4C",'Mapa final'!#REF!),"")</f>
        <v>#REF!</v>
      </c>
      <c r="Z29" s="38" t="e">
        <f>IF(AND('Mapa final'!#REF!="Media",'Mapa final'!#REF!="Moderado"),CONCATENATE("R4C",'Mapa final'!#REF!),"")</f>
        <v>#REF!</v>
      </c>
      <c r="AA29" s="39" t="e">
        <f>IF(AND('Mapa final'!#REF!="Media",'Mapa final'!#REF!="Moderado"),CONCATENATE("R4C",'Mapa final'!#REF!),"")</f>
        <v>#REF!</v>
      </c>
      <c r="AB29" s="22" t="e">
        <f>IF(AND('Mapa final'!#REF!="Media",'Mapa final'!#REF!="Mayor"),CONCATENATE("R4C",'Mapa final'!#REF!),"")</f>
        <v>#REF!</v>
      </c>
      <c r="AC29" s="23" t="e">
        <f>IF(AND('Mapa final'!#REF!="Media",'Mapa final'!#REF!="Mayor"),CONCATENATE("R4C",'Mapa final'!#REF!),"")</f>
        <v>#REF!</v>
      </c>
      <c r="AD29" s="23" t="e">
        <f>IF(AND('Mapa final'!#REF!="Media",'Mapa final'!#REF!="Mayor"),CONCATENATE("R4C",'Mapa final'!#REF!),"")</f>
        <v>#REF!</v>
      </c>
      <c r="AE29" s="23" t="e">
        <f>IF(AND('Mapa final'!#REF!="Media",'Mapa final'!#REF!="Mayor"),CONCATENATE("R4C",'Mapa final'!#REF!),"")</f>
        <v>#REF!</v>
      </c>
      <c r="AF29" s="23" t="e">
        <f>IF(AND('Mapa final'!#REF!="Media",'Mapa final'!#REF!="Mayor"),CONCATENATE("R4C",'Mapa final'!#REF!),"")</f>
        <v>#REF!</v>
      </c>
      <c r="AG29" s="24" t="e">
        <f>IF(AND('Mapa final'!#REF!="Media",'Mapa final'!#REF!="Mayor"),CONCATENATE("R4C",'Mapa final'!#REF!),"")</f>
        <v>#REF!</v>
      </c>
      <c r="AH29" s="25" t="e">
        <f>IF(AND('Mapa final'!#REF!="Media",'Mapa final'!#REF!="Catastrófico"),CONCATENATE("R4C",'Mapa final'!#REF!),"")</f>
        <v>#REF!</v>
      </c>
      <c r="AI29" s="26" t="e">
        <f>IF(AND('Mapa final'!#REF!="Media",'Mapa final'!#REF!="Catastrófico"),CONCATENATE("R4C",'Mapa final'!#REF!),"")</f>
        <v>#REF!</v>
      </c>
      <c r="AJ29" s="26" t="e">
        <f>IF(AND('Mapa final'!#REF!="Media",'Mapa final'!#REF!="Catastrófico"),CONCATENATE("R4C",'Mapa final'!#REF!),"")</f>
        <v>#REF!</v>
      </c>
      <c r="AK29" s="26" t="e">
        <f>IF(AND('Mapa final'!#REF!="Media",'Mapa final'!#REF!="Catastrófico"),CONCATENATE("R4C",'Mapa final'!#REF!),"")</f>
        <v>#REF!</v>
      </c>
      <c r="AL29" s="26" t="e">
        <f>IF(AND('Mapa final'!#REF!="Media",'Mapa final'!#REF!="Catastrófico"),CONCATENATE("R4C",'Mapa final'!#REF!),"")</f>
        <v>#REF!</v>
      </c>
      <c r="AM29" s="27" t="e">
        <f>IF(AND('Mapa final'!#REF!="Media",'Mapa final'!#REF!="Catastrófico"),CONCATENATE("R4C",'Mapa final'!#REF!),"")</f>
        <v>#REF!</v>
      </c>
      <c r="AN29" s="53"/>
      <c r="AO29" s="615"/>
      <c r="AP29" s="616"/>
      <c r="AQ29" s="616"/>
      <c r="AR29" s="616"/>
      <c r="AS29" s="616"/>
      <c r="AT29" s="617"/>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487"/>
      <c r="C30" s="487"/>
      <c r="D30" s="488"/>
      <c r="E30" s="586"/>
      <c r="F30" s="585"/>
      <c r="G30" s="585"/>
      <c r="H30" s="585"/>
      <c r="I30" s="601"/>
      <c r="J30" s="37" t="e">
        <f>IF(AND('Mapa final'!#REF!="Media",'Mapa final'!#REF!="Leve"),CONCATENATE("R5C",'Mapa final'!#REF!),"")</f>
        <v>#REF!</v>
      </c>
      <c r="K30" s="38" t="e">
        <f>IF(AND('Mapa final'!#REF!="Media",'Mapa final'!#REF!="Leve"),CONCATENATE("R5C",'Mapa final'!#REF!),"")</f>
        <v>#REF!</v>
      </c>
      <c r="L30" s="38" t="e">
        <f>IF(AND('Mapa final'!#REF!="Media",'Mapa final'!#REF!="Leve"),CONCATENATE("R5C",'Mapa final'!#REF!),"")</f>
        <v>#REF!</v>
      </c>
      <c r="M30" s="38" t="e">
        <f>IF(AND('Mapa final'!#REF!="Media",'Mapa final'!#REF!="Leve"),CONCATENATE("R5C",'Mapa final'!#REF!),"")</f>
        <v>#REF!</v>
      </c>
      <c r="N30" s="38" t="e">
        <f>IF(AND('Mapa final'!#REF!="Media",'Mapa final'!#REF!="Leve"),CONCATENATE("R5C",'Mapa final'!#REF!),"")</f>
        <v>#REF!</v>
      </c>
      <c r="O30" s="39" t="e">
        <f>IF(AND('Mapa final'!#REF!="Media",'Mapa final'!#REF!="Leve"),CONCATENATE("R5C",'Mapa final'!#REF!),"")</f>
        <v>#REF!</v>
      </c>
      <c r="P30" s="37" t="e">
        <f>IF(AND('Mapa final'!#REF!="Media",'Mapa final'!#REF!="Menor"),CONCATENATE("R5C",'Mapa final'!#REF!),"")</f>
        <v>#REF!</v>
      </c>
      <c r="Q30" s="38" t="e">
        <f>IF(AND('Mapa final'!#REF!="Media",'Mapa final'!#REF!="Menor"),CONCATENATE("R5C",'Mapa final'!#REF!),"")</f>
        <v>#REF!</v>
      </c>
      <c r="R30" s="38" t="e">
        <f>IF(AND('Mapa final'!#REF!="Media",'Mapa final'!#REF!="Menor"),CONCATENATE("R5C",'Mapa final'!#REF!),"")</f>
        <v>#REF!</v>
      </c>
      <c r="S30" s="38" t="e">
        <f>IF(AND('Mapa final'!#REF!="Media",'Mapa final'!#REF!="Menor"),CONCATENATE("R5C",'Mapa final'!#REF!),"")</f>
        <v>#REF!</v>
      </c>
      <c r="T30" s="38" t="e">
        <f>IF(AND('Mapa final'!#REF!="Media",'Mapa final'!#REF!="Menor"),CONCATENATE("R5C",'Mapa final'!#REF!),"")</f>
        <v>#REF!</v>
      </c>
      <c r="U30" s="39" t="e">
        <f>IF(AND('Mapa final'!#REF!="Media",'Mapa final'!#REF!="Menor"),CONCATENATE("R5C",'Mapa final'!#REF!),"")</f>
        <v>#REF!</v>
      </c>
      <c r="V30" s="37" t="e">
        <f>IF(AND('Mapa final'!#REF!="Media",'Mapa final'!#REF!="Moderado"),CONCATENATE("R5C",'Mapa final'!#REF!),"")</f>
        <v>#REF!</v>
      </c>
      <c r="W30" s="38" t="e">
        <f>IF(AND('Mapa final'!#REF!="Media",'Mapa final'!#REF!="Moderado"),CONCATENATE("R5C",'Mapa final'!#REF!),"")</f>
        <v>#REF!</v>
      </c>
      <c r="X30" s="38" t="e">
        <f>IF(AND('Mapa final'!#REF!="Media",'Mapa final'!#REF!="Moderado"),CONCATENATE("R5C",'Mapa final'!#REF!),"")</f>
        <v>#REF!</v>
      </c>
      <c r="Y30" s="38" t="e">
        <f>IF(AND('Mapa final'!#REF!="Media",'Mapa final'!#REF!="Moderado"),CONCATENATE("R5C",'Mapa final'!#REF!),"")</f>
        <v>#REF!</v>
      </c>
      <c r="Z30" s="38" t="e">
        <f>IF(AND('Mapa final'!#REF!="Media",'Mapa final'!#REF!="Moderado"),CONCATENATE("R5C",'Mapa final'!#REF!),"")</f>
        <v>#REF!</v>
      </c>
      <c r="AA30" s="39" t="e">
        <f>IF(AND('Mapa final'!#REF!="Media",'Mapa final'!#REF!="Moderado"),CONCATENATE("R5C",'Mapa final'!#REF!),"")</f>
        <v>#REF!</v>
      </c>
      <c r="AB30" s="22" t="e">
        <f>IF(AND('Mapa final'!#REF!="Media",'Mapa final'!#REF!="Mayor"),CONCATENATE("R5C",'Mapa final'!#REF!),"")</f>
        <v>#REF!</v>
      </c>
      <c r="AC30" s="23" t="e">
        <f>IF(AND('Mapa final'!#REF!="Media",'Mapa final'!#REF!="Mayor"),CONCATENATE("R5C",'Mapa final'!#REF!),"")</f>
        <v>#REF!</v>
      </c>
      <c r="AD30" s="23" t="e">
        <f>IF(AND('Mapa final'!#REF!="Media",'Mapa final'!#REF!="Mayor"),CONCATENATE("R5C",'Mapa final'!#REF!),"")</f>
        <v>#REF!</v>
      </c>
      <c r="AE30" s="23" t="e">
        <f>IF(AND('Mapa final'!#REF!="Media",'Mapa final'!#REF!="Mayor"),CONCATENATE("R5C",'Mapa final'!#REF!),"")</f>
        <v>#REF!</v>
      </c>
      <c r="AF30" s="23" t="e">
        <f>IF(AND('Mapa final'!#REF!="Media",'Mapa final'!#REF!="Mayor"),CONCATENATE("R5C",'Mapa final'!#REF!),"")</f>
        <v>#REF!</v>
      </c>
      <c r="AG30" s="24" t="e">
        <f>IF(AND('Mapa final'!#REF!="Media",'Mapa final'!#REF!="Mayor"),CONCATENATE("R5C",'Mapa final'!#REF!),"")</f>
        <v>#REF!</v>
      </c>
      <c r="AH30" s="25" t="e">
        <f>IF(AND('Mapa final'!#REF!="Media",'Mapa final'!#REF!="Catastrófico"),CONCATENATE("R5C",'Mapa final'!#REF!),"")</f>
        <v>#REF!</v>
      </c>
      <c r="AI30" s="26" t="e">
        <f>IF(AND('Mapa final'!#REF!="Media",'Mapa final'!#REF!="Catastrófico"),CONCATENATE("R5C",'Mapa final'!#REF!),"")</f>
        <v>#REF!</v>
      </c>
      <c r="AJ30" s="26" t="e">
        <f>IF(AND('Mapa final'!#REF!="Media",'Mapa final'!#REF!="Catastrófico"),CONCATENATE("R5C",'Mapa final'!#REF!),"")</f>
        <v>#REF!</v>
      </c>
      <c r="AK30" s="26" t="e">
        <f>IF(AND('Mapa final'!#REF!="Media",'Mapa final'!#REF!="Catastrófico"),CONCATENATE("R5C",'Mapa final'!#REF!),"")</f>
        <v>#REF!</v>
      </c>
      <c r="AL30" s="26" t="e">
        <f>IF(AND('Mapa final'!#REF!="Media",'Mapa final'!#REF!="Catastrófico"),CONCATENATE("R5C",'Mapa final'!#REF!),"")</f>
        <v>#REF!</v>
      </c>
      <c r="AM30" s="27" t="e">
        <f>IF(AND('Mapa final'!#REF!="Media",'Mapa final'!#REF!="Catastrófico"),CONCATENATE("R5C",'Mapa final'!#REF!),"")</f>
        <v>#REF!</v>
      </c>
      <c r="AN30" s="53"/>
      <c r="AO30" s="615"/>
      <c r="AP30" s="616"/>
      <c r="AQ30" s="616"/>
      <c r="AR30" s="616"/>
      <c r="AS30" s="616"/>
      <c r="AT30" s="617"/>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487"/>
      <c r="C31" s="487"/>
      <c r="D31" s="488"/>
      <c r="E31" s="586"/>
      <c r="F31" s="585"/>
      <c r="G31" s="585"/>
      <c r="H31" s="585"/>
      <c r="I31" s="601"/>
      <c r="J31" s="37" t="str">
        <f>IF(AND('Mapa final'!$AB$12="Media",'Mapa final'!$AD$12="Leve"),CONCATENATE("R6C",'Mapa final'!$R$12),"")</f>
        <v/>
      </c>
      <c r="K31" s="38" t="str">
        <f>IF(AND('Mapa final'!$AB$13="Media",'Mapa final'!$AD$13="Leve"),CONCATENATE("R6C",'Mapa final'!$R$13),"")</f>
        <v/>
      </c>
      <c r="L31" s="38" t="e">
        <f>IF(AND('Mapa final'!#REF!="Media",'Mapa final'!#REF!="Leve"),CONCATENATE("R6C",'Mapa final'!#REF!),"")</f>
        <v>#REF!</v>
      </c>
      <c r="M31" s="38" t="e">
        <f>IF(AND('Mapa final'!#REF!="Media",'Mapa final'!#REF!="Leve"),CONCATENATE("R6C",'Mapa final'!#REF!),"")</f>
        <v>#REF!</v>
      </c>
      <c r="N31" s="38" t="e">
        <f>IF(AND('Mapa final'!#REF!="Media",'Mapa final'!#REF!="Leve"),CONCATENATE("R6C",'Mapa final'!#REF!),"")</f>
        <v>#REF!</v>
      </c>
      <c r="O31" s="39" t="e">
        <f>IF(AND('Mapa final'!#REF!="Media",'Mapa final'!#REF!="Leve"),CONCATENATE("R6C",'Mapa final'!#REF!),"")</f>
        <v>#REF!</v>
      </c>
      <c r="P31" s="37" t="str">
        <f>IF(AND('Mapa final'!$AB$12="Media",'Mapa final'!$AD$12="Menor"),CONCATENATE("R6C",'Mapa final'!$R$12),"")</f>
        <v/>
      </c>
      <c r="Q31" s="38" t="str">
        <f>IF(AND('Mapa final'!$AB$13="Media",'Mapa final'!$AD$13="Menor"),CONCATENATE("R6C",'Mapa final'!$R$13),"")</f>
        <v/>
      </c>
      <c r="R31" s="38" t="e">
        <f>IF(AND('Mapa final'!#REF!="Media",'Mapa final'!#REF!="Menor"),CONCATENATE("R6C",'Mapa final'!#REF!),"")</f>
        <v>#REF!</v>
      </c>
      <c r="S31" s="38" t="e">
        <f>IF(AND('Mapa final'!#REF!="Media",'Mapa final'!#REF!="Menor"),CONCATENATE("R6C",'Mapa final'!#REF!),"")</f>
        <v>#REF!</v>
      </c>
      <c r="T31" s="38" t="e">
        <f>IF(AND('Mapa final'!#REF!="Media",'Mapa final'!#REF!="Menor"),CONCATENATE("R6C",'Mapa final'!#REF!),"")</f>
        <v>#REF!</v>
      </c>
      <c r="U31" s="39" t="e">
        <f>IF(AND('Mapa final'!#REF!="Media",'Mapa final'!#REF!="Menor"),CONCATENATE("R6C",'Mapa final'!#REF!),"")</f>
        <v>#REF!</v>
      </c>
      <c r="V31" s="37" t="str">
        <f>IF(AND('Mapa final'!$AB$12="Media",'Mapa final'!$AD$12="Moderado"),CONCATENATE("R6C",'Mapa final'!$R$12),"")</f>
        <v/>
      </c>
      <c r="W31" s="38" t="str">
        <f>IF(AND('Mapa final'!$AB$13="Media",'Mapa final'!$AD$13="Moderado"),CONCATENATE("R6C",'Mapa final'!$R$13),"")</f>
        <v/>
      </c>
      <c r="X31" s="38" t="e">
        <f>IF(AND('Mapa final'!#REF!="Media",'Mapa final'!#REF!="Moderado"),CONCATENATE("R6C",'Mapa final'!#REF!),"")</f>
        <v>#REF!</v>
      </c>
      <c r="Y31" s="38" t="e">
        <f>IF(AND('Mapa final'!#REF!="Media",'Mapa final'!#REF!="Moderado"),CONCATENATE("R6C",'Mapa final'!#REF!),"")</f>
        <v>#REF!</v>
      </c>
      <c r="Z31" s="38" t="e">
        <f>IF(AND('Mapa final'!#REF!="Media",'Mapa final'!#REF!="Moderado"),CONCATENATE("R6C",'Mapa final'!#REF!),"")</f>
        <v>#REF!</v>
      </c>
      <c r="AA31" s="39" t="e">
        <f>IF(AND('Mapa final'!#REF!="Media",'Mapa final'!#REF!="Moderado"),CONCATENATE("R6C",'Mapa final'!#REF!),"")</f>
        <v>#REF!</v>
      </c>
      <c r="AB31" s="22" t="str">
        <f>IF(AND('Mapa final'!$AB$12="Media",'Mapa final'!$AD$12="Mayor"),CONCATENATE("R6C",'Mapa final'!$R$12),"")</f>
        <v/>
      </c>
      <c r="AC31" s="23" t="str">
        <f>IF(AND('Mapa final'!$AB$13="Media",'Mapa final'!$AD$13="Mayor"),CONCATENATE("R6C",'Mapa final'!$R$13),"")</f>
        <v/>
      </c>
      <c r="AD31" s="23" t="e">
        <f>IF(AND('Mapa final'!#REF!="Media",'Mapa final'!#REF!="Mayor"),CONCATENATE("R6C",'Mapa final'!#REF!),"")</f>
        <v>#REF!</v>
      </c>
      <c r="AE31" s="23" t="e">
        <f>IF(AND('Mapa final'!#REF!="Media",'Mapa final'!#REF!="Mayor"),CONCATENATE("R6C",'Mapa final'!#REF!),"")</f>
        <v>#REF!</v>
      </c>
      <c r="AF31" s="23" t="e">
        <f>IF(AND('Mapa final'!#REF!="Media",'Mapa final'!#REF!="Mayor"),CONCATENATE("R6C",'Mapa final'!#REF!),"")</f>
        <v>#REF!</v>
      </c>
      <c r="AG31" s="24" t="e">
        <f>IF(AND('Mapa final'!#REF!="Media",'Mapa final'!#REF!="Mayor"),CONCATENATE("R6C",'Mapa final'!#REF!),"")</f>
        <v>#REF!</v>
      </c>
      <c r="AH31" s="25" t="str">
        <f>IF(AND('Mapa final'!$AB$12="Media",'Mapa final'!$AD$12="Catastrófico"),CONCATENATE("R6C",'Mapa final'!$R$12),"")</f>
        <v/>
      </c>
      <c r="AI31" s="26" t="str">
        <f>IF(AND('Mapa final'!$AB$13="Media",'Mapa final'!$AD$13="Catastrófico"),CONCATENATE("R6C",'Mapa final'!$R$13),"")</f>
        <v/>
      </c>
      <c r="AJ31" s="26" t="e">
        <f>IF(AND('Mapa final'!#REF!="Media",'Mapa final'!#REF!="Catastrófico"),CONCATENATE("R6C",'Mapa final'!#REF!),"")</f>
        <v>#REF!</v>
      </c>
      <c r="AK31" s="26" t="e">
        <f>IF(AND('Mapa final'!#REF!="Media",'Mapa final'!#REF!="Catastrófico"),CONCATENATE("R6C",'Mapa final'!#REF!),"")</f>
        <v>#REF!</v>
      </c>
      <c r="AL31" s="26" t="e">
        <f>IF(AND('Mapa final'!#REF!="Media",'Mapa final'!#REF!="Catastrófico"),CONCATENATE("R6C",'Mapa final'!#REF!),"")</f>
        <v>#REF!</v>
      </c>
      <c r="AM31" s="27" t="e">
        <f>IF(AND('Mapa final'!#REF!="Media",'Mapa final'!#REF!="Catastrófico"),CONCATENATE("R6C",'Mapa final'!#REF!),"")</f>
        <v>#REF!</v>
      </c>
      <c r="AN31" s="53"/>
      <c r="AO31" s="615"/>
      <c r="AP31" s="616"/>
      <c r="AQ31" s="616"/>
      <c r="AR31" s="616"/>
      <c r="AS31" s="616"/>
      <c r="AT31" s="617"/>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487"/>
      <c r="C32" s="487"/>
      <c r="D32" s="488"/>
      <c r="E32" s="586"/>
      <c r="F32" s="585"/>
      <c r="G32" s="585"/>
      <c r="H32" s="585"/>
      <c r="I32" s="601"/>
      <c r="J32" s="37" t="str">
        <f>IF(AND('Mapa final'!$AB$14="Media",'Mapa final'!$AD$14="Leve"),CONCATENATE("R7C",'Mapa final'!$R$14),"")</f>
        <v/>
      </c>
      <c r="K32" s="38" t="str">
        <f>IF(AND('Mapa final'!$AB$15="Media",'Mapa final'!$AD$15="Leve"),CONCATENATE("R7C",'Mapa final'!$R$15),"")</f>
        <v/>
      </c>
      <c r="L32" s="38" t="e">
        <f>IF(AND('Mapa final'!#REF!="Media",'Mapa final'!#REF!="Leve"),CONCATENATE("R7C",'Mapa final'!#REF!),"")</f>
        <v>#REF!</v>
      </c>
      <c r="M32" s="38" t="e">
        <f>IF(AND('Mapa final'!#REF!="Media",'Mapa final'!#REF!="Leve"),CONCATENATE("R7C",'Mapa final'!#REF!),"")</f>
        <v>#REF!</v>
      </c>
      <c r="N32" s="38" t="e">
        <f>IF(AND('Mapa final'!#REF!="Media",'Mapa final'!#REF!="Leve"),CONCATENATE("R7C",'Mapa final'!#REF!),"")</f>
        <v>#REF!</v>
      </c>
      <c r="O32" s="39" t="e">
        <f>IF(AND('Mapa final'!#REF!="Media",'Mapa final'!#REF!="Leve"),CONCATENATE("R7C",'Mapa final'!#REF!),"")</f>
        <v>#REF!</v>
      </c>
      <c r="P32" s="37" t="str">
        <f>IF(AND('Mapa final'!$AB$14="Media",'Mapa final'!$AD$14="Menor"),CONCATENATE("R7C",'Mapa final'!$R$14),"")</f>
        <v/>
      </c>
      <c r="Q32" s="38" t="str">
        <f>IF(AND('Mapa final'!$AB$15="Media",'Mapa final'!$AD$15="Menor"),CONCATENATE("R7C",'Mapa final'!$R$15),"")</f>
        <v/>
      </c>
      <c r="R32" s="38" t="e">
        <f>IF(AND('Mapa final'!#REF!="Media",'Mapa final'!#REF!="Menor"),CONCATENATE("R7C",'Mapa final'!#REF!),"")</f>
        <v>#REF!</v>
      </c>
      <c r="S32" s="38" t="e">
        <f>IF(AND('Mapa final'!#REF!="Media",'Mapa final'!#REF!="Menor"),CONCATENATE("R7C",'Mapa final'!#REF!),"")</f>
        <v>#REF!</v>
      </c>
      <c r="T32" s="38" t="e">
        <f>IF(AND('Mapa final'!#REF!="Media",'Mapa final'!#REF!="Menor"),CONCATENATE("R7C",'Mapa final'!#REF!),"")</f>
        <v>#REF!</v>
      </c>
      <c r="U32" s="39" t="e">
        <f>IF(AND('Mapa final'!#REF!="Media",'Mapa final'!#REF!="Menor"),CONCATENATE("R7C",'Mapa final'!#REF!),"")</f>
        <v>#REF!</v>
      </c>
      <c r="V32" s="37" t="str">
        <f>IF(AND('Mapa final'!$AB$14="Media",'Mapa final'!$AD$14="Moderado"),CONCATENATE("R7C",'Mapa final'!$R$14),"")</f>
        <v/>
      </c>
      <c r="W32" s="38" t="str">
        <f>IF(AND('Mapa final'!$AB$15="Media",'Mapa final'!$AD$15="Moderado"),CONCATENATE("R7C",'Mapa final'!$R$15),"")</f>
        <v/>
      </c>
      <c r="X32" s="38" t="e">
        <f>IF(AND('Mapa final'!#REF!="Media",'Mapa final'!#REF!="Moderado"),CONCATENATE("R7C",'Mapa final'!#REF!),"")</f>
        <v>#REF!</v>
      </c>
      <c r="Y32" s="38" t="e">
        <f>IF(AND('Mapa final'!#REF!="Media",'Mapa final'!#REF!="Moderado"),CONCATENATE("R7C",'Mapa final'!#REF!),"")</f>
        <v>#REF!</v>
      </c>
      <c r="Z32" s="38" t="e">
        <f>IF(AND('Mapa final'!#REF!="Media",'Mapa final'!#REF!="Moderado"),CONCATENATE("R7C",'Mapa final'!#REF!),"")</f>
        <v>#REF!</v>
      </c>
      <c r="AA32" s="39" t="e">
        <f>IF(AND('Mapa final'!#REF!="Media",'Mapa final'!#REF!="Moderado"),CONCATENATE("R7C",'Mapa final'!#REF!),"")</f>
        <v>#REF!</v>
      </c>
      <c r="AB32" s="22" t="str">
        <f>IF(AND('Mapa final'!$AB$14="Media",'Mapa final'!$AD$14="Mayor"),CONCATENATE("R7C",'Mapa final'!$R$14),"")</f>
        <v/>
      </c>
      <c r="AC32" s="23" t="str">
        <f>IF(AND('Mapa final'!$AB$15="Media",'Mapa final'!$AD$15="Mayor"),CONCATENATE("R7C",'Mapa final'!$R$15),"")</f>
        <v/>
      </c>
      <c r="AD32" s="23" t="e">
        <f>IF(AND('Mapa final'!#REF!="Media",'Mapa final'!#REF!="Mayor"),CONCATENATE("R7C",'Mapa final'!#REF!),"")</f>
        <v>#REF!</v>
      </c>
      <c r="AE32" s="23" t="e">
        <f>IF(AND('Mapa final'!#REF!="Media",'Mapa final'!#REF!="Mayor"),CONCATENATE("R7C",'Mapa final'!#REF!),"")</f>
        <v>#REF!</v>
      </c>
      <c r="AF32" s="23" t="e">
        <f>IF(AND('Mapa final'!#REF!="Media",'Mapa final'!#REF!="Mayor"),CONCATENATE("R7C",'Mapa final'!#REF!),"")</f>
        <v>#REF!</v>
      </c>
      <c r="AG32" s="24" t="e">
        <f>IF(AND('Mapa final'!#REF!="Media",'Mapa final'!#REF!="Mayor"),CONCATENATE("R7C",'Mapa final'!#REF!),"")</f>
        <v>#REF!</v>
      </c>
      <c r="AH32" s="25" t="str">
        <f>IF(AND('Mapa final'!$AB$14="Media",'Mapa final'!$AD$14="Catastrófico"),CONCATENATE("R7C",'Mapa final'!$R$14),"")</f>
        <v/>
      </c>
      <c r="AI32" s="26" t="str">
        <f>IF(AND('Mapa final'!$AB$15="Media",'Mapa final'!$AD$15="Catastrófico"),CONCATENATE("R7C",'Mapa final'!$R$15),"")</f>
        <v/>
      </c>
      <c r="AJ32" s="26" t="e">
        <f>IF(AND('Mapa final'!#REF!="Media",'Mapa final'!#REF!="Catastrófico"),CONCATENATE("R7C",'Mapa final'!#REF!),"")</f>
        <v>#REF!</v>
      </c>
      <c r="AK32" s="26" t="e">
        <f>IF(AND('Mapa final'!#REF!="Media",'Mapa final'!#REF!="Catastrófico"),CONCATENATE("R7C",'Mapa final'!#REF!),"")</f>
        <v>#REF!</v>
      </c>
      <c r="AL32" s="26" t="e">
        <f>IF(AND('Mapa final'!#REF!="Media",'Mapa final'!#REF!="Catastrófico"),CONCATENATE("R7C",'Mapa final'!#REF!),"")</f>
        <v>#REF!</v>
      </c>
      <c r="AM32" s="27" t="e">
        <f>IF(AND('Mapa final'!#REF!="Media",'Mapa final'!#REF!="Catastrófico"),CONCATENATE("R7C",'Mapa final'!#REF!),"")</f>
        <v>#REF!</v>
      </c>
      <c r="AN32" s="53"/>
      <c r="AO32" s="615"/>
      <c r="AP32" s="616"/>
      <c r="AQ32" s="616"/>
      <c r="AR32" s="616"/>
      <c r="AS32" s="616"/>
      <c r="AT32" s="617"/>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487"/>
      <c r="C33" s="487"/>
      <c r="D33" s="488"/>
      <c r="E33" s="586"/>
      <c r="F33" s="585"/>
      <c r="G33" s="585"/>
      <c r="H33" s="585"/>
      <c r="I33" s="601"/>
      <c r="J33" s="37" t="e">
        <f>IF(AND('Mapa final'!#REF!="Media",'Mapa final'!#REF!="Leve"),CONCATENATE("R8C",'Mapa final'!#REF!),"")</f>
        <v>#REF!</v>
      </c>
      <c r="K33" s="38" t="e">
        <f>IF(AND('Mapa final'!#REF!="Media",'Mapa final'!#REF!="Leve"),CONCATENATE("R8C",'Mapa final'!#REF!),"")</f>
        <v>#REF!</v>
      </c>
      <c r="L33" s="38" t="e">
        <f>IF(AND('Mapa final'!#REF!="Media",'Mapa final'!#REF!="Leve"),CONCATENATE("R8C",'Mapa final'!#REF!),"")</f>
        <v>#REF!</v>
      </c>
      <c r="M33" s="38" t="e">
        <f>IF(AND('Mapa final'!#REF!="Media",'Mapa final'!#REF!="Leve"),CONCATENATE("R8C",'Mapa final'!#REF!),"")</f>
        <v>#REF!</v>
      </c>
      <c r="N33" s="38" t="e">
        <f>IF(AND('Mapa final'!#REF!="Media",'Mapa final'!#REF!="Leve"),CONCATENATE("R8C",'Mapa final'!#REF!),"")</f>
        <v>#REF!</v>
      </c>
      <c r="O33" s="39" t="e">
        <f>IF(AND('Mapa final'!#REF!="Media",'Mapa final'!#REF!="Leve"),CONCATENATE("R8C",'Mapa final'!#REF!),"")</f>
        <v>#REF!</v>
      </c>
      <c r="P33" s="37" t="e">
        <f>IF(AND('Mapa final'!#REF!="Media",'Mapa final'!#REF!="Menor"),CONCATENATE("R8C",'Mapa final'!#REF!),"")</f>
        <v>#REF!</v>
      </c>
      <c r="Q33" s="38" t="e">
        <f>IF(AND('Mapa final'!#REF!="Media",'Mapa final'!#REF!="Menor"),CONCATENATE("R8C",'Mapa final'!#REF!),"")</f>
        <v>#REF!</v>
      </c>
      <c r="R33" s="38" t="e">
        <f>IF(AND('Mapa final'!#REF!="Media",'Mapa final'!#REF!="Menor"),CONCATENATE("R8C",'Mapa final'!#REF!),"")</f>
        <v>#REF!</v>
      </c>
      <c r="S33" s="38" t="e">
        <f>IF(AND('Mapa final'!#REF!="Media",'Mapa final'!#REF!="Menor"),CONCATENATE("R8C",'Mapa final'!#REF!),"")</f>
        <v>#REF!</v>
      </c>
      <c r="T33" s="38" t="e">
        <f>IF(AND('Mapa final'!#REF!="Media",'Mapa final'!#REF!="Menor"),CONCATENATE("R8C",'Mapa final'!#REF!),"")</f>
        <v>#REF!</v>
      </c>
      <c r="U33" s="39" t="e">
        <f>IF(AND('Mapa final'!#REF!="Media",'Mapa final'!#REF!="Menor"),CONCATENATE("R8C",'Mapa final'!#REF!),"")</f>
        <v>#REF!</v>
      </c>
      <c r="V33" s="37" t="e">
        <f>IF(AND('Mapa final'!#REF!="Media",'Mapa final'!#REF!="Moderado"),CONCATENATE("R8C",'Mapa final'!#REF!),"")</f>
        <v>#REF!</v>
      </c>
      <c r="W33" s="38" t="e">
        <f>IF(AND('Mapa final'!#REF!="Media",'Mapa final'!#REF!="Moderado"),CONCATENATE("R8C",'Mapa final'!#REF!),"")</f>
        <v>#REF!</v>
      </c>
      <c r="X33" s="38" t="e">
        <f>IF(AND('Mapa final'!#REF!="Media",'Mapa final'!#REF!="Moderado"),CONCATENATE("R8C",'Mapa final'!#REF!),"")</f>
        <v>#REF!</v>
      </c>
      <c r="Y33" s="38" t="e">
        <f>IF(AND('Mapa final'!#REF!="Media",'Mapa final'!#REF!="Moderado"),CONCATENATE("R8C",'Mapa final'!#REF!),"")</f>
        <v>#REF!</v>
      </c>
      <c r="Z33" s="38" t="e">
        <f>IF(AND('Mapa final'!#REF!="Media",'Mapa final'!#REF!="Moderado"),CONCATENATE("R8C",'Mapa final'!#REF!),"")</f>
        <v>#REF!</v>
      </c>
      <c r="AA33" s="39" t="e">
        <f>IF(AND('Mapa final'!#REF!="Media",'Mapa final'!#REF!="Moderado"),CONCATENATE("R8C",'Mapa final'!#REF!),"")</f>
        <v>#REF!</v>
      </c>
      <c r="AB33" s="22" t="e">
        <f>IF(AND('Mapa final'!#REF!="Media",'Mapa final'!#REF!="Mayor"),CONCATENATE("R8C",'Mapa final'!#REF!),"")</f>
        <v>#REF!</v>
      </c>
      <c r="AC33" s="23" t="e">
        <f>IF(AND('Mapa final'!#REF!="Media",'Mapa final'!#REF!="Mayor"),CONCATENATE("R8C",'Mapa final'!#REF!),"")</f>
        <v>#REF!</v>
      </c>
      <c r="AD33" s="23" t="e">
        <f>IF(AND('Mapa final'!#REF!="Media",'Mapa final'!#REF!="Mayor"),CONCATENATE("R8C",'Mapa final'!#REF!),"")</f>
        <v>#REF!</v>
      </c>
      <c r="AE33" s="23" t="e">
        <f>IF(AND('Mapa final'!#REF!="Media",'Mapa final'!#REF!="Mayor"),CONCATENATE("R8C",'Mapa final'!#REF!),"")</f>
        <v>#REF!</v>
      </c>
      <c r="AF33" s="23" t="e">
        <f>IF(AND('Mapa final'!#REF!="Media",'Mapa final'!#REF!="Mayor"),CONCATENATE("R8C",'Mapa final'!#REF!),"")</f>
        <v>#REF!</v>
      </c>
      <c r="AG33" s="24" t="e">
        <f>IF(AND('Mapa final'!#REF!="Media",'Mapa final'!#REF!="Mayor"),CONCATENATE("R8C",'Mapa final'!#REF!),"")</f>
        <v>#REF!</v>
      </c>
      <c r="AH33" s="25" t="e">
        <f>IF(AND('Mapa final'!#REF!="Media",'Mapa final'!#REF!="Catastrófico"),CONCATENATE("R8C",'Mapa final'!#REF!),"")</f>
        <v>#REF!</v>
      </c>
      <c r="AI33" s="26" t="e">
        <f>IF(AND('Mapa final'!#REF!="Media",'Mapa final'!#REF!="Catastrófico"),CONCATENATE("R8C",'Mapa final'!#REF!),"")</f>
        <v>#REF!</v>
      </c>
      <c r="AJ33" s="26" t="e">
        <f>IF(AND('Mapa final'!#REF!="Media",'Mapa final'!#REF!="Catastrófico"),CONCATENATE("R8C",'Mapa final'!#REF!),"")</f>
        <v>#REF!</v>
      </c>
      <c r="AK33" s="26" t="e">
        <f>IF(AND('Mapa final'!#REF!="Media",'Mapa final'!#REF!="Catastrófico"),CONCATENATE("R8C",'Mapa final'!#REF!),"")</f>
        <v>#REF!</v>
      </c>
      <c r="AL33" s="26" t="e">
        <f>IF(AND('Mapa final'!#REF!="Media",'Mapa final'!#REF!="Catastrófico"),CONCATENATE("R8C",'Mapa final'!#REF!),"")</f>
        <v>#REF!</v>
      </c>
      <c r="AM33" s="27" t="e">
        <f>IF(AND('Mapa final'!#REF!="Media",'Mapa final'!#REF!="Catastrófico"),CONCATENATE("R8C",'Mapa final'!#REF!),"")</f>
        <v>#REF!</v>
      </c>
      <c r="AN33" s="53"/>
      <c r="AO33" s="615"/>
      <c r="AP33" s="616"/>
      <c r="AQ33" s="616"/>
      <c r="AR33" s="616"/>
      <c r="AS33" s="616"/>
      <c r="AT33" s="617"/>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487"/>
      <c r="C34" s="487"/>
      <c r="D34" s="488"/>
      <c r="E34" s="586"/>
      <c r="F34" s="585"/>
      <c r="G34" s="585"/>
      <c r="H34" s="585"/>
      <c r="I34" s="601"/>
      <c r="J34" s="37" t="e">
        <f>IF(AND('Mapa final'!#REF!="Media",'Mapa final'!#REF!="Leve"),CONCATENATE("R9C",'Mapa final'!#REF!),"")</f>
        <v>#REF!</v>
      </c>
      <c r="K34" s="38" t="e">
        <f>IF(AND('Mapa final'!#REF!="Media",'Mapa final'!#REF!="Leve"),CONCATENATE("R9C",'Mapa final'!#REF!),"")</f>
        <v>#REF!</v>
      </c>
      <c r="L34" s="38" t="e">
        <f>IF(AND('Mapa final'!#REF!="Media",'Mapa final'!#REF!="Leve"),CONCATENATE("R9C",'Mapa final'!#REF!),"")</f>
        <v>#REF!</v>
      </c>
      <c r="M34" s="38" t="e">
        <f>IF(AND('Mapa final'!#REF!="Media",'Mapa final'!#REF!="Leve"),CONCATENATE("R9C",'Mapa final'!#REF!),"")</f>
        <v>#REF!</v>
      </c>
      <c r="N34" s="38" t="e">
        <f>IF(AND('Mapa final'!#REF!="Media",'Mapa final'!#REF!="Leve"),CONCATENATE("R9C",'Mapa final'!#REF!),"")</f>
        <v>#REF!</v>
      </c>
      <c r="O34" s="39" t="e">
        <f>IF(AND('Mapa final'!#REF!="Media",'Mapa final'!#REF!="Leve"),CONCATENATE("R9C",'Mapa final'!#REF!),"")</f>
        <v>#REF!</v>
      </c>
      <c r="P34" s="37" t="e">
        <f>IF(AND('Mapa final'!#REF!="Media",'Mapa final'!#REF!="Menor"),CONCATENATE("R9C",'Mapa final'!#REF!),"")</f>
        <v>#REF!</v>
      </c>
      <c r="Q34" s="38" t="e">
        <f>IF(AND('Mapa final'!#REF!="Media",'Mapa final'!#REF!="Menor"),CONCATENATE("R9C",'Mapa final'!#REF!),"")</f>
        <v>#REF!</v>
      </c>
      <c r="R34" s="38" t="e">
        <f>IF(AND('Mapa final'!#REF!="Media",'Mapa final'!#REF!="Menor"),CONCATENATE("R9C",'Mapa final'!#REF!),"")</f>
        <v>#REF!</v>
      </c>
      <c r="S34" s="38" t="e">
        <f>IF(AND('Mapa final'!#REF!="Media",'Mapa final'!#REF!="Menor"),CONCATENATE("R9C",'Mapa final'!#REF!),"")</f>
        <v>#REF!</v>
      </c>
      <c r="T34" s="38" t="e">
        <f>IF(AND('Mapa final'!#REF!="Media",'Mapa final'!#REF!="Menor"),CONCATENATE("R9C",'Mapa final'!#REF!),"")</f>
        <v>#REF!</v>
      </c>
      <c r="U34" s="39" t="e">
        <f>IF(AND('Mapa final'!#REF!="Media",'Mapa final'!#REF!="Menor"),CONCATENATE("R9C",'Mapa final'!#REF!),"")</f>
        <v>#REF!</v>
      </c>
      <c r="V34" s="37" t="e">
        <f>IF(AND('Mapa final'!#REF!="Media",'Mapa final'!#REF!="Moderado"),CONCATENATE("R9C",'Mapa final'!#REF!),"")</f>
        <v>#REF!</v>
      </c>
      <c r="W34" s="38" t="e">
        <f>IF(AND('Mapa final'!#REF!="Media",'Mapa final'!#REF!="Moderado"),CONCATENATE("R9C",'Mapa final'!#REF!),"")</f>
        <v>#REF!</v>
      </c>
      <c r="X34" s="38" t="e">
        <f>IF(AND('Mapa final'!#REF!="Media",'Mapa final'!#REF!="Moderado"),CONCATENATE("R9C",'Mapa final'!#REF!),"")</f>
        <v>#REF!</v>
      </c>
      <c r="Y34" s="38" t="e">
        <f>IF(AND('Mapa final'!#REF!="Media",'Mapa final'!#REF!="Moderado"),CONCATENATE("R9C",'Mapa final'!#REF!),"")</f>
        <v>#REF!</v>
      </c>
      <c r="Z34" s="38" t="e">
        <f>IF(AND('Mapa final'!#REF!="Media",'Mapa final'!#REF!="Moderado"),CONCATENATE("R9C",'Mapa final'!#REF!),"")</f>
        <v>#REF!</v>
      </c>
      <c r="AA34" s="39" t="e">
        <f>IF(AND('Mapa final'!#REF!="Media",'Mapa final'!#REF!="Moderado"),CONCATENATE("R9C",'Mapa final'!#REF!),"")</f>
        <v>#REF!</v>
      </c>
      <c r="AB34" s="22" t="e">
        <f>IF(AND('Mapa final'!#REF!="Media",'Mapa final'!#REF!="Mayor"),CONCATENATE("R9C",'Mapa final'!#REF!),"")</f>
        <v>#REF!</v>
      </c>
      <c r="AC34" s="23" t="e">
        <f>IF(AND('Mapa final'!#REF!="Media",'Mapa final'!#REF!="Mayor"),CONCATENATE("R9C",'Mapa final'!#REF!),"")</f>
        <v>#REF!</v>
      </c>
      <c r="AD34" s="23" t="e">
        <f>IF(AND('Mapa final'!#REF!="Media",'Mapa final'!#REF!="Mayor"),CONCATENATE("R9C",'Mapa final'!#REF!),"")</f>
        <v>#REF!</v>
      </c>
      <c r="AE34" s="23" t="e">
        <f>IF(AND('Mapa final'!#REF!="Media",'Mapa final'!#REF!="Mayor"),CONCATENATE("R9C",'Mapa final'!#REF!),"")</f>
        <v>#REF!</v>
      </c>
      <c r="AF34" s="23" t="e">
        <f>IF(AND('Mapa final'!#REF!="Media",'Mapa final'!#REF!="Mayor"),CONCATENATE("R9C",'Mapa final'!#REF!),"")</f>
        <v>#REF!</v>
      </c>
      <c r="AG34" s="24" t="e">
        <f>IF(AND('Mapa final'!#REF!="Media",'Mapa final'!#REF!="Mayor"),CONCATENATE("R9C",'Mapa final'!#REF!),"")</f>
        <v>#REF!</v>
      </c>
      <c r="AH34" s="25" t="e">
        <f>IF(AND('Mapa final'!#REF!="Media",'Mapa final'!#REF!="Catastrófico"),CONCATENATE("R9C",'Mapa final'!#REF!),"")</f>
        <v>#REF!</v>
      </c>
      <c r="AI34" s="26" t="e">
        <f>IF(AND('Mapa final'!#REF!="Media",'Mapa final'!#REF!="Catastrófico"),CONCATENATE("R9C",'Mapa final'!#REF!),"")</f>
        <v>#REF!</v>
      </c>
      <c r="AJ34" s="26" t="e">
        <f>IF(AND('Mapa final'!#REF!="Media",'Mapa final'!#REF!="Catastrófico"),CONCATENATE("R9C",'Mapa final'!#REF!),"")</f>
        <v>#REF!</v>
      </c>
      <c r="AK34" s="26" t="e">
        <f>IF(AND('Mapa final'!#REF!="Media",'Mapa final'!#REF!="Catastrófico"),CONCATENATE("R9C",'Mapa final'!#REF!),"")</f>
        <v>#REF!</v>
      </c>
      <c r="AL34" s="26" t="e">
        <f>IF(AND('Mapa final'!#REF!="Media",'Mapa final'!#REF!="Catastrófico"),CONCATENATE("R9C",'Mapa final'!#REF!),"")</f>
        <v>#REF!</v>
      </c>
      <c r="AM34" s="27" t="e">
        <f>IF(AND('Mapa final'!#REF!="Media",'Mapa final'!#REF!="Catastrófico"),CONCATENATE("R9C",'Mapa final'!#REF!),"")</f>
        <v>#REF!</v>
      </c>
      <c r="AN34" s="53"/>
      <c r="AO34" s="615"/>
      <c r="AP34" s="616"/>
      <c r="AQ34" s="616"/>
      <c r="AR34" s="616"/>
      <c r="AS34" s="616"/>
      <c r="AT34" s="617"/>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487"/>
      <c r="C35" s="487"/>
      <c r="D35" s="488"/>
      <c r="E35" s="587"/>
      <c r="F35" s="588"/>
      <c r="G35" s="588"/>
      <c r="H35" s="588"/>
      <c r="I35" s="602"/>
      <c r="J35" s="37" t="e">
        <f>IF(AND('Mapa final'!#REF!="Media",'Mapa final'!#REF!="Leve"),CONCATENATE("R10C",'Mapa final'!#REF!),"")</f>
        <v>#REF!</v>
      </c>
      <c r="K35" s="38" t="e">
        <f>IF(AND('Mapa final'!#REF!="Media",'Mapa final'!#REF!="Leve"),CONCATENATE("R10C",'Mapa final'!#REF!),"")</f>
        <v>#REF!</v>
      </c>
      <c r="L35" s="38" t="e">
        <f>IF(AND('Mapa final'!#REF!="Media",'Mapa final'!#REF!="Leve"),CONCATENATE("R10C",'Mapa final'!#REF!),"")</f>
        <v>#REF!</v>
      </c>
      <c r="M35" s="38" t="e">
        <f>IF(AND('Mapa final'!#REF!="Media",'Mapa final'!#REF!="Leve"),CONCATENATE("R10C",'Mapa final'!#REF!),"")</f>
        <v>#REF!</v>
      </c>
      <c r="N35" s="38" t="e">
        <f>IF(AND('Mapa final'!#REF!="Media",'Mapa final'!#REF!="Leve"),CONCATENATE("R10C",'Mapa final'!#REF!),"")</f>
        <v>#REF!</v>
      </c>
      <c r="O35" s="39" t="e">
        <f>IF(AND('Mapa final'!#REF!="Media",'Mapa final'!#REF!="Leve"),CONCATENATE("R10C",'Mapa final'!#REF!),"")</f>
        <v>#REF!</v>
      </c>
      <c r="P35" s="37" t="e">
        <f>IF(AND('Mapa final'!#REF!="Media",'Mapa final'!#REF!="Menor"),CONCATENATE("R10C",'Mapa final'!#REF!),"")</f>
        <v>#REF!</v>
      </c>
      <c r="Q35" s="38" t="e">
        <f>IF(AND('Mapa final'!#REF!="Media",'Mapa final'!#REF!="Menor"),CONCATENATE("R10C",'Mapa final'!#REF!),"")</f>
        <v>#REF!</v>
      </c>
      <c r="R35" s="38" t="e">
        <f>IF(AND('Mapa final'!#REF!="Media",'Mapa final'!#REF!="Menor"),CONCATENATE("R10C",'Mapa final'!#REF!),"")</f>
        <v>#REF!</v>
      </c>
      <c r="S35" s="38" t="e">
        <f>IF(AND('Mapa final'!#REF!="Media",'Mapa final'!#REF!="Menor"),CONCATENATE("R10C",'Mapa final'!#REF!),"")</f>
        <v>#REF!</v>
      </c>
      <c r="T35" s="38" t="e">
        <f>IF(AND('Mapa final'!#REF!="Media",'Mapa final'!#REF!="Menor"),CONCATENATE("R10C",'Mapa final'!#REF!),"")</f>
        <v>#REF!</v>
      </c>
      <c r="U35" s="39" t="e">
        <f>IF(AND('Mapa final'!#REF!="Media",'Mapa final'!#REF!="Menor"),CONCATENATE("R10C",'Mapa final'!#REF!),"")</f>
        <v>#REF!</v>
      </c>
      <c r="V35" s="37" t="e">
        <f>IF(AND('Mapa final'!#REF!="Media",'Mapa final'!#REF!="Moderado"),CONCATENATE("R10C",'Mapa final'!#REF!),"")</f>
        <v>#REF!</v>
      </c>
      <c r="W35" s="38" t="e">
        <f>IF(AND('Mapa final'!#REF!="Media",'Mapa final'!#REF!="Moderado"),CONCATENATE("R10C",'Mapa final'!#REF!),"")</f>
        <v>#REF!</v>
      </c>
      <c r="X35" s="38" t="e">
        <f>IF(AND('Mapa final'!#REF!="Media",'Mapa final'!#REF!="Moderado"),CONCATENATE("R10C",'Mapa final'!#REF!),"")</f>
        <v>#REF!</v>
      </c>
      <c r="Y35" s="38" t="e">
        <f>IF(AND('Mapa final'!#REF!="Media",'Mapa final'!#REF!="Moderado"),CONCATENATE("R10C",'Mapa final'!#REF!),"")</f>
        <v>#REF!</v>
      </c>
      <c r="Z35" s="38" t="e">
        <f>IF(AND('Mapa final'!#REF!="Media",'Mapa final'!#REF!="Moderado"),CONCATENATE("R10C",'Mapa final'!#REF!),"")</f>
        <v>#REF!</v>
      </c>
      <c r="AA35" s="39" t="e">
        <f>IF(AND('Mapa final'!#REF!="Media",'Mapa final'!#REF!="Moderado"),CONCATENATE("R10C",'Mapa final'!#REF!),"")</f>
        <v>#REF!</v>
      </c>
      <c r="AB35" s="28" t="e">
        <f>IF(AND('Mapa final'!#REF!="Media",'Mapa final'!#REF!="Mayor"),CONCATENATE("R10C",'Mapa final'!#REF!),"")</f>
        <v>#REF!</v>
      </c>
      <c r="AC35" s="29" t="e">
        <f>IF(AND('Mapa final'!#REF!="Media",'Mapa final'!#REF!="Mayor"),CONCATENATE("R10C",'Mapa final'!#REF!),"")</f>
        <v>#REF!</v>
      </c>
      <c r="AD35" s="29" t="e">
        <f>IF(AND('Mapa final'!#REF!="Media",'Mapa final'!#REF!="Mayor"),CONCATENATE("R10C",'Mapa final'!#REF!),"")</f>
        <v>#REF!</v>
      </c>
      <c r="AE35" s="29" t="e">
        <f>IF(AND('Mapa final'!#REF!="Media",'Mapa final'!#REF!="Mayor"),CONCATENATE("R10C",'Mapa final'!#REF!),"")</f>
        <v>#REF!</v>
      </c>
      <c r="AF35" s="29" t="e">
        <f>IF(AND('Mapa final'!#REF!="Media",'Mapa final'!#REF!="Mayor"),CONCATENATE("R10C",'Mapa final'!#REF!),"")</f>
        <v>#REF!</v>
      </c>
      <c r="AG35" s="30" t="e">
        <f>IF(AND('Mapa final'!#REF!="Media",'Mapa final'!#REF!="Mayor"),CONCATENATE("R10C",'Mapa final'!#REF!),"")</f>
        <v>#REF!</v>
      </c>
      <c r="AH35" s="31" t="e">
        <f>IF(AND('Mapa final'!#REF!="Media",'Mapa final'!#REF!="Catastrófico"),CONCATENATE("R10C",'Mapa final'!#REF!),"")</f>
        <v>#REF!</v>
      </c>
      <c r="AI35" s="32" t="e">
        <f>IF(AND('Mapa final'!#REF!="Media",'Mapa final'!#REF!="Catastrófico"),CONCATENATE("R10C",'Mapa final'!#REF!),"")</f>
        <v>#REF!</v>
      </c>
      <c r="AJ35" s="32" t="e">
        <f>IF(AND('Mapa final'!#REF!="Media",'Mapa final'!#REF!="Catastrófico"),CONCATENATE("R10C",'Mapa final'!#REF!),"")</f>
        <v>#REF!</v>
      </c>
      <c r="AK35" s="32" t="e">
        <f>IF(AND('Mapa final'!#REF!="Media",'Mapa final'!#REF!="Catastrófico"),CONCATENATE("R10C",'Mapa final'!#REF!),"")</f>
        <v>#REF!</v>
      </c>
      <c r="AL35" s="32" t="e">
        <f>IF(AND('Mapa final'!#REF!="Media",'Mapa final'!#REF!="Catastrófico"),CONCATENATE("R10C",'Mapa final'!#REF!),"")</f>
        <v>#REF!</v>
      </c>
      <c r="AM35" s="33" t="e">
        <f>IF(AND('Mapa final'!#REF!="Media",'Mapa final'!#REF!="Catastrófico"),CONCATENATE("R10C",'Mapa final'!#REF!),"")</f>
        <v>#REF!</v>
      </c>
      <c r="AN35" s="53"/>
      <c r="AO35" s="618"/>
      <c r="AP35" s="619"/>
      <c r="AQ35" s="619"/>
      <c r="AR35" s="619"/>
      <c r="AS35" s="619"/>
      <c r="AT35" s="620"/>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487"/>
      <c r="C36" s="487"/>
      <c r="D36" s="488"/>
      <c r="E36" s="582" t="s">
        <v>108</v>
      </c>
      <c r="F36" s="583"/>
      <c r="G36" s="583"/>
      <c r="H36" s="583"/>
      <c r="I36" s="583"/>
      <c r="J36" s="43" t="str">
        <f>IF(AND('Mapa final'!$AB$10="Baja",'Mapa final'!$AD$10="Leve"),CONCATENATE("R1C",'Mapa final'!$R$10),"")</f>
        <v/>
      </c>
      <c r="K36" s="44" t="e">
        <f>IF(AND('Mapa final'!#REF!="Baja",'Mapa final'!#REF!="Leve"),CONCATENATE("R1C",'Mapa final'!#REF!),"")</f>
        <v>#REF!</v>
      </c>
      <c r="L36" s="44" t="e">
        <f>IF(AND('Mapa final'!#REF!="Baja",'Mapa final'!#REF!="Leve"),CONCATENATE("R1C",'Mapa final'!#REF!),"")</f>
        <v>#REF!</v>
      </c>
      <c r="M36" s="44" t="e">
        <f>IF(AND('Mapa final'!#REF!="Baja",'Mapa final'!#REF!="Leve"),CONCATENATE("R1C",'Mapa final'!#REF!),"")</f>
        <v>#REF!</v>
      </c>
      <c r="N36" s="44" t="e">
        <f>IF(AND('Mapa final'!#REF!="Baja",'Mapa final'!#REF!="Leve"),CONCATENATE("R1C",'Mapa final'!#REF!),"")</f>
        <v>#REF!</v>
      </c>
      <c r="O36" s="45" t="e">
        <f>IF(AND('Mapa final'!#REF!="Baja",'Mapa final'!#REF!="Leve"),CONCATENATE("R1C",'Mapa final'!#REF!),"")</f>
        <v>#REF!</v>
      </c>
      <c r="P36" s="34" t="str">
        <f>IF(AND('Mapa final'!$AB$10="Baja",'Mapa final'!$AD$10="Menor"),CONCATENATE("R1C",'Mapa final'!$R$10),"")</f>
        <v/>
      </c>
      <c r="Q36" s="35" t="e">
        <f>IF(AND('Mapa final'!#REF!="Baja",'Mapa final'!#REF!="Menor"),CONCATENATE("R1C",'Mapa final'!#REF!),"")</f>
        <v>#REF!</v>
      </c>
      <c r="R36" s="35" t="e">
        <f>IF(AND('Mapa final'!#REF!="Baja",'Mapa final'!#REF!="Menor"),CONCATENATE("R1C",'Mapa final'!#REF!),"")</f>
        <v>#REF!</v>
      </c>
      <c r="S36" s="35" t="e">
        <f>IF(AND('Mapa final'!#REF!="Baja",'Mapa final'!#REF!="Menor"),CONCATENATE("R1C",'Mapa final'!#REF!),"")</f>
        <v>#REF!</v>
      </c>
      <c r="T36" s="35" t="e">
        <f>IF(AND('Mapa final'!#REF!="Baja",'Mapa final'!#REF!="Menor"),CONCATENATE("R1C",'Mapa final'!#REF!),"")</f>
        <v>#REF!</v>
      </c>
      <c r="U36" s="36" t="e">
        <f>IF(AND('Mapa final'!#REF!="Baja",'Mapa final'!#REF!="Menor"),CONCATENATE("R1C",'Mapa final'!#REF!),"")</f>
        <v>#REF!</v>
      </c>
      <c r="V36" s="34" t="str">
        <f>IF(AND('Mapa final'!$AB$10="Baja",'Mapa final'!$AD$10="Moderado"),CONCATENATE("R1C",'Mapa final'!$R$10),"")</f>
        <v/>
      </c>
      <c r="W36" s="35" t="e">
        <f>IF(AND('Mapa final'!#REF!="Baja",'Mapa final'!#REF!="Moderado"),CONCATENATE("R1C",'Mapa final'!#REF!),"")</f>
        <v>#REF!</v>
      </c>
      <c r="X36" s="35" t="e">
        <f>IF(AND('Mapa final'!#REF!="Baja",'Mapa final'!#REF!="Moderado"),CONCATENATE("R1C",'Mapa final'!#REF!),"")</f>
        <v>#REF!</v>
      </c>
      <c r="Y36" s="35" t="e">
        <f>IF(AND('Mapa final'!#REF!="Baja",'Mapa final'!#REF!="Moderado"),CONCATENATE("R1C",'Mapa final'!#REF!),"")</f>
        <v>#REF!</v>
      </c>
      <c r="Z36" s="35" t="e">
        <f>IF(AND('Mapa final'!#REF!="Baja",'Mapa final'!#REF!="Moderado"),CONCATENATE("R1C",'Mapa final'!#REF!),"")</f>
        <v>#REF!</v>
      </c>
      <c r="AA36" s="36" t="e">
        <f>IF(AND('Mapa final'!#REF!="Baja",'Mapa final'!#REF!="Moderado"),CONCATENATE("R1C",'Mapa final'!#REF!),"")</f>
        <v>#REF!</v>
      </c>
      <c r="AB36" s="16" t="str">
        <f>IF(AND('Mapa final'!$AB$10="Baja",'Mapa final'!$AD$10="Mayor"),CONCATENATE("R1C",'Mapa final'!$R$10),"")</f>
        <v/>
      </c>
      <c r="AC36" s="17" t="e">
        <f>IF(AND('Mapa final'!#REF!="Baja",'Mapa final'!#REF!="Mayor"),CONCATENATE("R1C",'Mapa final'!#REF!),"")</f>
        <v>#REF!</v>
      </c>
      <c r="AD36" s="17" t="e">
        <f>IF(AND('Mapa final'!#REF!="Baja",'Mapa final'!#REF!="Mayor"),CONCATENATE("R1C",'Mapa final'!#REF!),"")</f>
        <v>#REF!</v>
      </c>
      <c r="AE36" s="17" t="e">
        <f>IF(AND('Mapa final'!#REF!="Baja",'Mapa final'!#REF!="Mayor"),CONCATENATE("R1C",'Mapa final'!#REF!),"")</f>
        <v>#REF!</v>
      </c>
      <c r="AF36" s="17" t="e">
        <f>IF(AND('Mapa final'!#REF!="Baja",'Mapa final'!#REF!="Mayor"),CONCATENATE("R1C",'Mapa final'!#REF!),"")</f>
        <v>#REF!</v>
      </c>
      <c r="AG36" s="18" t="e">
        <f>IF(AND('Mapa final'!#REF!="Baja",'Mapa final'!#REF!="Mayor"),CONCATENATE("R1C",'Mapa final'!#REF!),"")</f>
        <v>#REF!</v>
      </c>
      <c r="AH36" s="19" t="str">
        <f>IF(AND('Mapa final'!$AB$10="Baja",'Mapa final'!$AD$10="Catastrófico"),CONCATENATE("R1C",'Mapa final'!$R$10),"")</f>
        <v/>
      </c>
      <c r="AI36" s="20" t="e">
        <f>IF(AND('Mapa final'!#REF!="Baja",'Mapa final'!#REF!="Catastrófico"),CONCATENATE("R1C",'Mapa final'!#REF!),"")</f>
        <v>#REF!</v>
      </c>
      <c r="AJ36" s="20" t="e">
        <f>IF(AND('Mapa final'!#REF!="Baja",'Mapa final'!#REF!="Catastrófico"),CONCATENATE("R1C",'Mapa final'!#REF!),"")</f>
        <v>#REF!</v>
      </c>
      <c r="AK36" s="20" t="e">
        <f>IF(AND('Mapa final'!#REF!="Baja",'Mapa final'!#REF!="Catastrófico"),CONCATENATE("R1C",'Mapa final'!#REF!),"")</f>
        <v>#REF!</v>
      </c>
      <c r="AL36" s="20" t="e">
        <f>IF(AND('Mapa final'!#REF!="Baja",'Mapa final'!#REF!="Catastrófico"),CONCATENATE("R1C",'Mapa final'!#REF!),"")</f>
        <v>#REF!</v>
      </c>
      <c r="AM36" s="21" t="e">
        <f>IF(AND('Mapa final'!#REF!="Baja",'Mapa final'!#REF!="Catastrófico"),CONCATENATE("R1C",'Mapa final'!#REF!),"")</f>
        <v>#REF!</v>
      </c>
      <c r="AN36" s="53"/>
      <c r="AO36" s="603" t="s">
        <v>80</v>
      </c>
      <c r="AP36" s="604"/>
      <c r="AQ36" s="604"/>
      <c r="AR36" s="604"/>
      <c r="AS36" s="604"/>
      <c r="AT36" s="605"/>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487"/>
      <c r="C37" s="487"/>
      <c r="D37" s="488"/>
      <c r="E37" s="584"/>
      <c r="F37" s="585"/>
      <c r="G37" s="585"/>
      <c r="H37" s="585"/>
      <c r="I37" s="585"/>
      <c r="J37" s="46" t="e">
        <f>IF(AND('Mapa final'!#REF!="Baja",'Mapa final'!#REF!="Leve"),CONCATENATE("R2C",'Mapa final'!#REF!),"")</f>
        <v>#REF!</v>
      </c>
      <c r="K37" s="47" t="e">
        <f>IF(AND('Mapa final'!#REF!="Baja",'Mapa final'!#REF!="Leve"),CONCATENATE("R2C",'Mapa final'!#REF!),"")</f>
        <v>#REF!</v>
      </c>
      <c r="L37" s="47" t="e">
        <f>IF(AND('Mapa final'!#REF!="Baja",'Mapa final'!#REF!="Leve"),CONCATENATE("R2C",'Mapa final'!#REF!),"")</f>
        <v>#REF!</v>
      </c>
      <c r="M37" s="47" t="e">
        <f>IF(AND('Mapa final'!#REF!="Baja",'Mapa final'!#REF!="Leve"),CONCATENATE("R2C",'Mapa final'!#REF!),"")</f>
        <v>#REF!</v>
      </c>
      <c r="N37" s="47" t="e">
        <f>IF(AND('Mapa final'!#REF!="Baja",'Mapa final'!#REF!="Leve"),CONCATENATE("R2C",'Mapa final'!#REF!),"")</f>
        <v>#REF!</v>
      </c>
      <c r="O37" s="48" t="e">
        <f>IF(AND('Mapa final'!#REF!="Baja",'Mapa final'!#REF!="Leve"),CONCATENATE("R2C",'Mapa final'!#REF!),"")</f>
        <v>#REF!</v>
      </c>
      <c r="P37" s="37" t="e">
        <f>IF(AND('Mapa final'!#REF!="Baja",'Mapa final'!#REF!="Menor"),CONCATENATE("R2C",'Mapa final'!#REF!),"")</f>
        <v>#REF!</v>
      </c>
      <c r="Q37" s="38" t="e">
        <f>IF(AND('Mapa final'!#REF!="Baja",'Mapa final'!#REF!="Menor"),CONCATENATE("R2C",'Mapa final'!#REF!),"")</f>
        <v>#REF!</v>
      </c>
      <c r="R37" s="38" t="e">
        <f>IF(AND('Mapa final'!#REF!="Baja",'Mapa final'!#REF!="Menor"),CONCATENATE("R2C",'Mapa final'!#REF!),"")</f>
        <v>#REF!</v>
      </c>
      <c r="S37" s="38" t="e">
        <f>IF(AND('Mapa final'!#REF!="Baja",'Mapa final'!#REF!="Menor"),CONCATENATE("R2C",'Mapa final'!#REF!),"")</f>
        <v>#REF!</v>
      </c>
      <c r="T37" s="38" t="e">
        <f>IF(AND('Mapa final'!#REF!="Baja",'Mapa final'!#REF!="Menor"),CONCATENATE("R2C",'Mapa final'!#REF!),"")</f>
        <v>#REF!</v>
      </c>
      <c r="U37" s="39" t="e">
        <f>IF(AND('Mapa final'!#REF!="Baja",'Mapa final'!#REF!="Menor"),CONCATENATE("R2C",'Mapa final'!#REF!),"")</f>
        <v>#REF!</v>
      </c>
      <c r="V37" s="37" t="e">
        <f>IF(AND('Mapa final'!#REF!="Baja",'Mapa final'!#REF!="Moderado"),CONCATENATE("R2C",'Mapa final'!#REF!),"")</f>
        <v>#REF!</v>
      </c>
      <c r="W37" s="38" t="e">
        <f>IF(AND('Mapa final'!#REF!="Baja",'Mapa final'!#REF!="Moderado"),CONCATENATE("R2C",'Mapa final'!#REF!),"")</f>
        <v>#REF!</v>
      </c>
      <c r="X37" s="38" t="e">
        <f>IF(AND('Mapa final'!#REF!="Baja",'Mapa final'!#REF!="Moderado"),CONCATENATE("R2C",'Mapa final'!#REF!),"")</f>
        <v>#REF!</v>
      </c>
      <c r="Y37" s="38" t="e">
        <f>IF(AND('Mapa final'!#REF!="Baja",'Mapa final'!#REF!="Moderado"),CONCATENATE("R2C",'Mapa final'!#REF!),"")</f>
        <v>#REF!</v>
      </c>
      <c r="Z37" s="38" t="e">
        <f>IF(AND('Mapa final'!#REF!="Baja",'Mapa final'!#REF!="Moderado"),CONCATENATE("R2C",'Mapa final'!#REF!),"")</f>
        <v>#REF!</v>
      </c>
      <c r="AA37" s="39" t="e">
        <f>IF(AND('Mapa final'!#REF!="Baja",'Mapa final'!#REF!="Moderado"),CONCATENATE("R2C",'Mapa final'!#REF!),"")</f>
        <v>#REF!</v>
      </c>
      <c r="AB37" s="22" t="e">
        <f>IF(AND('Mapa final'!#REF!="Baja",'Mapa final'!#REF!="Mayor"),CONCATENATE("R2C",'Mapa final'!#REF!),"")</f>
        <v>#REF!</v>
      </c>
      <c r="AC37" s="23" t="e">
        <f>IF(AND('Mapa final'!#REF!="Baja",'Mapa final'!#REF!="Mayor"),CONCATENATE("R2C",'Mapa final'!#REF!),"")</f>
        <v>#REF!</v>
      </c>
      <c r="AD37" s="23" t="e">
        <f>IF(AND('Mapa final'!#REF!="Baja",'Mapa final'!#REF!="Mayor"),CONCATENATE("R2C",'Mapa final'!#REF!),"")</f>
        <v>#REF!</v>
      </c>
      <c r="AE37" s="23" t="e">
        <f>IF(AND('Mapa final'!#REF!="Baja",'Mapa final'!#REF!="Mayor"),CONCATENATE("R2C",'Mapa final'!#REF!),"")</f>
        <v>#REF!</v>
      </c>
      <c r="AF37" s="23" t="e">
        <f>IF(AND('Mapa final'!#REF!="Baja",'Mapa final'!#REF!="Mayor"),CONCATENATE("R2C",'Mapa final'!#REF!),"")</f>
        <v>#REF!</v>
      </c>
      <c r="AG37" s="24" t="e">
        <f>IF(AND('Mapa final'!#REF!="Baja",'Mapa final'!#REF!="Mayor"),CONCATENATE("R2C",'Mapa final'!#REF!),"")</f>
        <v>#REF!</v>
      </c>
      <c r="AH37" s="25" t="e">
        <f>IF(AND('Mapa final'!#REF!="Baja",'Mapa final'!#REF!="Catastrófico"),CONCATENATE("R2C",'Mapa final'!#REF!),"")</f>
        <v>#REF!</v>
      </c>
      <c r="AI37" s="26" t="e">
        <f>IF(AND('Mapa final'!#REF!="Baja",'Mapa final'!#REF!="Catastrófico"),CONCATENATE("R2C",'Mapa final'!#REF!),"")</f>
        <v>#REF!</v>
      </c>
      <c r="AJ37" s="26" t="e">
        <f>IF(AND('Mapa final'!#REF!="Baja",'Mapa final'!#REF!="Catastrófico"),CONCATENATE("R2C",'Mapa final'!#REF!),"")</f>
        <v>#REF!</v>
      </c>
      <c r="AK37" s="26" t="e">
        <f>IF(AND('Mapa final'!#REF!="Baja",'Mapa final'!#REF!="Catastrófico"),CONCATENATE("R2C",'Mapa final'!#REF!),"")</f>
        <v>#REF!</v>
      </c>
      <c r="AL37" s="26" t="e">
        <f>IF(AND('Mapa final'!#REF!="Baja",'Mapa final'!#REF!="Catastrófico"),CONCATENATE("R2C",'Mapa final'!#REF!),"")</f>
        <v>#REF!</v>
      </c>
      <c r="AM37" s="27" t="e">
        <f>IF(AND('Mapa final'!#REF!="Baja",'Mapa final'!#REF!="Catastrófico"),CONCATENATE("R2C",'Mapa final'!#REF!),"")</f>
        <v>#REF!</v>
      </c>
      <c r="AN37" s="53"/>
      <c r="AO37" s="606"/>
      <c r="AP37" s="607"/>
      <c r="AQ37" s="607"/>
      <c r="AR37" s="607"/>
      <c r="AS37" s="607"/>
      <c r="AT37" s="608"/>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487"/>
      <c r="C38" s="487"/>
      <c r="D38" s="488"/>
      <c r="E38" s="586"/>
      <c r="F38" s="585"/>
      <c r="G38" s="585"/>
      <c r="H38" s="585"/>
      <c r="I38" s="585"/>
      <c r="J38" s="46" t="e">
        <f>IF(AND('Mapa final'!#REF!="Baja",'Mapa final'!#REF!="Leve"),CONCATENATE("R3C",'Mapa final'!#REF!),"")</f>
        <v>#REF!</v>
      </c>
      <c r="K38" s="47" t="e">
        <f>IF(AND('Mapa final'!#REF!="Baja",'Mapa final'!#REF!="Leve"),CONCATENATE("R3C",'Mapa final'!#REF!),"")</f>
        <v>#REF!</v>
      </c>
      <c r="L38" s="47" t="e">
        <f>IF(AND('Mapa final'!#REF!="Baja",'Mapa final'!#REF!="Leve"),CONCATENATE("R3C",'Mapa final'!#REF!),"")</f>
        <v>#REF!</v>
      </c>
      <c r="M38" s="47" t="e">
        <f>IF(AND('Mapa final'!#REF!="Baja",'Mapa final'!#REF!="Leve"),CONCATENATE("R3C",'Mapa final'!#REF!),"")</f>
        <v>#REF!</v>
      </c>
      <c r="N38" s="47" t="e">
        <f>IF(AND('Mapa final'!#REF!="Baja",'Mapa final'!#REF!="Leve"),CONCATENATE("R3C",'Mapa final'!#REF!),"")</f>
        <v>#REF!</v>
      </c>
      <c r="O38" s="48" t="e">
        <f>IF(AND('Mapa final'!#REF!="Baja",'Mapa final'!#REF!="Leve"),CONCATENATE("R3C",'Mapa final'!#REF!),"")</f>
        <v>#REF!</v>
      </c>
      <c r="P38" s="37" t="e">
        <f>IF(AND('Mapa final'!#REF!="Baja",'Mapa final'!#REF!="Menor"),CONCATENATE("R3C",'Mapa final'!#REF!),"")</f>
        <v>#REF!</v>
      </c>
      <c r="Q38" s="38" t="e">
        <f>IF(AND('Mapa final'!#REF!="Baja",'Mapa final'!#REF!="Menor"),CONCATENATE("R3C",'Mapa final'!#REF!),"")</f>
        <v>#REF!</v>
      </c>
      <c r="R38" s="38" t="e">
        <f>IF(AND('Mapa final'!#REF!="Baja",'Mapa final'!#REF!="Menor"),CONCATENATE("R3C",'Mapa final'!#REF!),"")</f>
        <v>#REF!</v>
      </c>
      <c r="S38" s="38" t="e">
        <f>IF(AND('Mapa final'!#REF!="Baja",'Mapa final'!#REF!="Menor"),CONCATENATE("R3C",'Mapa final'!#REF!),"")</f>
        <v>#REF!</v>
      </c>
      <c r="T38" s="38" t="e">
        <f>IF(AND('Mapa final'!#REF!="Baja",'Mapa final'!#REF!="Menor"),CONCATENATE("R3C",'Mapa final'!#REF!),"")</f>
        <v>#REF!</v>
      </c>
      <c r="U38" s="39" t="e">
        <f>IF(AND('Mapa final'!#REF!="Baja",'Mapa final'!#REF!="Menor"),CONCATENATE("R3C",'Mapa final'!#REF!),"")</f>
        <v>#REF!</v>
      </c>
      <c r="V38" s="37" t="e">
        <f>IF(AND('Mapa final'!#REF!="Baja",'Mapa final'!#REF!="Moderado"),CONCATENATE("R3C",'Mapa final'!#REF!),"")</f>
        <v>#REF!</v>
      </c>
      <c r="W38" s="38" t="e">
        <f>IF(AND('Mapa final'!#REF!="Baja",'Mapa final'!#REF!="Moderado"),CONCATENATE("R3C",'Mapa final'!#REF!),"")</f>
        <v>#REF!</v>
      </c>
      <c r="X38" s="38" t="e">
        <f>IF(AND('Mapa final'!#REF!="Baja",'Mapa final'!#REF!="Moderado"),CONCATENATE("R3C",'Mapa final'!#REF!),"")</f>
        <v>#REF!</v>
      </c>
      <c r="Y38" s="38" t="e">
        <f>IF(AND('Mapa final'!#REF!="Baja",'Mapa final'!#REF!="Moderado"),CONCATENATE("R3C",'Mapa final'!#REF!),"")</f>
        <v>#REF!</v>
      </c>
      <c r="Z38" s="38" t="e">
        <f>IF(AND('Mapa final'!#REF!="Baja",'Mapa final'!#REF!="Moderado"),CONCATENATE("R3C",'Mapa final'!#REF!),"")</f>
        <v>#REF!</v>
      </c>
      <c r="AA38" s="39" t="e">
        <f>IF(AND('Mapa final'!#REF!="Baja",'Mapa final'!#REF!="Moderado"),CONCATENATE("R3C",'Mapa final'!#REF!),"")</f>
        <v>#REF!</v>
      </c>
      <c r="AB38" s="22" t="e">
        <f>IF(AND('Mapa final'!#REF!="Baja",'Mapa final'!#REF!="Mayor"),CONCATENATE("R3C",'Mapa final'!#REF!),"")</f>
        <v>#REF!</v>
      </c>
      <c r="AC38" s="23" t="e">
        <f>IF(AND('Mapa final'!#REF!="Baja",'Mapa final'!#REF!="Mayor"),CONCATENATE("R3C",'Mapa final'!#REF!),"")</f>
        <v>#REF!</v>
      </c>
      <c r="AD38" s="23" t="e">
        <f>IF(AND('Mapa final'!#REF!="Baja",'Mapa final'!#REF!="Mayor"),CONCATENATE("R3C",'Mapa final'!#REF!),"")</f>
        <v>#REF!</v>
      </c>
      <c r="AE38" s="23" t="e">
        <f>IF(AND('Mapa final'!#REF!="Baja",'Mapa final'!#REF!="Mayor"),CONCATENATE("R3C",'Mapa final'!#REF!),"")</f>
        <v>#REF!</v>
      </c>
      <c r="AF38" s="23" t="e">
        <f>IF(AND('Mapa final'!#REF!="Baja",'Mapa final'!#REF!="Mayor"),CONCATENATE("R3C",'Mapa final'!#REF!),"")</f>
        <v>#REF!</v>
      </c>
      <c r="AG38" s="24" t="e">
        <f>IF(AND('Mapa final'!#REF!="Baja",'Mapa final'!#REF!="Mayor"),CONCATENATE("R3C",'Mapa final'!#REF!),"")</f>
        <v>#REF!</v>
      </c>
      <c r="AH38" s="25" t="e">
        <f>IF(AND('Mapa final'!#REF!="Baja",'Mapa final'!#REF!="Catastrófico"),CONCATENATE("R3C",'Mapa final'!#REF!),"")</f>
        <v>#REF!</v>
      </c>
      <c r="AI38" s="26" t="e">
        <f>IF(AND('Mapa final'!#REF!="Baja",'Mapa final'!#REF!="Catastrófico"),CONCATENATE("R3C",'Mapa final'!#REF!),"")</f>
        <v>#REF!</v>
      </c>
      <c r="AJ38" s="26" t="e">
        <f>IF(AND('Mapa final'!#REF!="Baja",'Mapa final'!#REF!="Catastrófico"),CONCATENATE("R3C",'Mapa final'!#REF!),"")</f>
        <v>#REF!</v>
      </c>
      <c r="AK38" s="26" t="e">
        <f>IF(AND('Mapa final'!#REF!="Baja",'Mapa final'!#REF!="Catastrófico"),CONCATENATE("R3C",'Mapa final'!#REF!),"")</f>
        <v>#REF!</v>
      </c>
      <c r="AL38" s="26" t="e">
        <f>IF(AND('Mapa final'!#REF!="Baja",'Mapa final'!#REF!="Catastrófico"),CONCATENATE("R3C",'Mapa final'!#REF!),"")</f>
        <v>#REF!</v>
      </c>
      <c r="AM38" s="27" t="e">
        <f>IF(AND('Mapa final'!#REF!="Baja",'Mapa final'!#REF!="Catastrófico"),CONCATENATE("R3C",'Mapa final'!#REF!),"")</f>
        <v>#REF!</v>
      </c>
      <c r="AN38" s="53"/>
      <c r="AO38" s="606"/>
      <c r="AP38" s="607"/>
      <c r="AQ38" s="607"/>
      <c r="AR38" s="607"/>
      <c r="AS38" s="607"/>
      <c r="AT38" s="608"/>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487"/>
      <c r="C39" s="487"/>
      <c r="D39" s="488"/>
      <c r="E39" s="586"/>
      <c r="F39" s="585"/>
      <c r="G39" s="585"/>
      <c r="H39" s="585"/>
      <c r="I39" s="585"/>
      <c r="J39" s="46" t="e">
        <f>IF(AND('Mapa final'!#REF!="Baja",'Mapa final'!#REF!="Leve"),CONCATENATE("R4C",'Mapa final'!#REF!),"")</f>
        <v>#REF!</v>
      </c>
      <c r="K39" s="47" t="e">
        <f>IF(AND('Mapa final'!#REF!="Baja",'Mapa final'!#REF!="Leve"),CONCATENATE("R4C",'Mapa final'!#REF!),"")</f>
        <v>#REF!</v>
      </c>
      <c r="L39" s="47" t="e">
        <f>IF(AND('Mapa final'!#REF!="Baja",'Mapa final'!#REF!="Leve"),CONCATENATE("R4C",'Mapa final'!#REF!),"")</f>
        <v>#REF!</v>
      </c>
      <c r="M39" s="47" t="e">
        <f>IF(AND('Mapa final'!#REF!="Baja",'Mapa final'!#REF!="Leve"),CONCATENATE("R4C",'Mapa final'!#REF!),"")</f>
        <v>#REF!</v>
      </c>
      <c r="N39" s="47" t="e">
        <f>IF(AND('Mapa final'!#REF!="Baja",'Mapa final'!#REF!="Leve"),CONCATENATE("R4C",'Mapa final'!#REF!),"")</f>
        <v>#REF!</v>
      </c>
      <c r="O39" s="48" t="e">
        <f>IF(AND('Mapa final'!#REF!="Baja",'Mapa final'!#REF!="Leve"),CONCATENATE("R4C",'Mapa final'!#REF!),"")</f>
        <v>#REF!</v>
      </c>
      <c r="P39" s="37" t="e">
        <f>IF(AND('Mapa final'!#REF!="Baja",'Mapa final'!#REF!="Menor"),CONCATENATE("R4C",'Mapa final'!#REF!),"")</f>
        <v>#REF!</v>
      </c>
      <c r="Q39" s="38" t="e">
        <f>IF(AND('Mapa final'!#REF!="Baja",'Mapa final'!#REF!="Menor"),CONCATENATE("R4C",'Mapa final'!#REF!),"")</f>
        <v>#REF!</v>
      </c>
      <c r="R39" s="38" t="e">
        <f>IF(AND('Mapa final'!#REF!="Baja",'Mapa final'!#REF!="Menor"),CONCATENATE("R4C",'Mapa final'!#REF!),"")</f>
        <v>#REF!</v>
      </c>
      <c r="S39" s="38" t="e">
        <f>IF(AND('Mapa final'!#REF!="Baja",'Mapa final'!#REF!="Menor"),CONCATENATE("R4C",'Mapa final'!#REF!),"")</f>
        <v>#REF!</v>
      </c>
      <c r="T39" s="38" t="e">
        <f>IF(AND('Mapa final'!#REF!="Baja",'Mapa final'!#REF!="Menor"),CONCATENATE("R4C",'Mapa final'!#REF!),"")</f>
        <v>#REF!</v>
      </c>
      <c r="U39" s="39" t="e">
        <f>IF(AND('Mapa final'!#REF!="Baja",'Mapa final'!#REF!="Menor"),CONCATENATE("R4C",'Mapa final'!#REF!),"")</f>
        <v>#REF!</v>
      </c>
      <c r="V39" s="37" t="e">
        <f>IF(AND('Mapa final'!#REF!="Baja",'Mapa final'!#REF!="Moderado"),CONCATENATE("R4C",'Mapa final'!#REF!),"")</f>
        <v>#REF!</v>
      </c>
      <c r="W39" s="38" t="e">
        <f>IF(AND('Mapa final'!#REF!="Baja",'Mapa final'!#REF!="Moderado"),CONCATENATE("R4C",'Mapa final'!#REF!),"")</f>
        <v>#REF!</v>
      </c>
      <c r="X39" s="38" t="e">
        <f>IF(AND('Mapa final'!#REF!="Baja",'Mapa final'!#REF!="Moderado"),CONCATENATE("R4C",'Mapa final'!#REF!),"")</f>
        <v>#REF!</v>
      </c>
      <c r="Y39" s="38" t="e">
        <f>IF(AND('Mapa final'!#REF!="Baja",'Mapa final'!#REF!="Moderado"),CONCATENATE("R4C",'Mapa final'!#REF!),"")</f>
        <v>#REF!</v>
      </c>
      <c r="Z39" s="38" t="e">
        <f>IF(AND('Mapa final'!#REF!="Baja",'Mapa final'!#REF!="Moderado"),CONCATENATE("R4C",'Mapa final'!#REF!),"")</f>
        <v>#REF!</v>
      </c>
      <c r="AA39" s="39" t="e">
        <f>IF(AND('Mapa final'!#REF!="Baja",'Mapa final'!#REF!="Moderado"),CONCATENATE("R4C",'Mapa final'!#REF!),"")</f>
        <v>#REF!</v>
      </c>
      <c r="AB39" s="22" t="e">
        <f>IF(AND('Mapa final'!#REF!="Baja",'Mapa final'!#REF!="Mayor"),CONCATENATE("R4C",'Mapa final'!#REF!),"")</f>
        <v>#REF!</v>
      </c>
      <c r="AC39" s="23" t="e">
        <f>IF(AND('Mapa final'!#REF!="Baja",'Mapa final'!#REF!="Mayor"),CONCATENATE("R4C",'Mapa final'!#REF!),"")</f>
        <v>#REF!</v>
      </c>
      <c r="AD39" s="23" t="e">
        <f>IF(AND('Mapa final'!#REF!="Baja",'Mapa final'!#REF!="Mayor"),CONCATENATE("R4C",'Mapa final'!#REF!),"")</f>
        <v>#REF!</v>
      </c>
      <c r="AE39" s="23" t="e">
        <f>IF(AND('Mapa final'!#REF!="Baja",'Mapa final'!#REF!="Mayor"),CONCATENATE("R4C",'Mapa final'!#REF!),"")</f>
        <v>#REF!</v>
      </c>
      <c r="AF39" s="23" t="e">
        <f>IF(AND('Mapa final'!#REF!="Baja",'Mapa final'!#REF!="Mayor"),CONCATENATE("R4C",'Mapa final'!#REF!),"")</f>
        <v>#REF!</v>
      </c>
      <c r="AG39" s="24" t="e">
        <f>IF(AND('Mapa final'!#REF!="Baja",'Mapa final'!#REF!="Mayor"),CONCATENATE("R4C",'Mapa final'!#REF!),"")</f>
        <v>#REF!</v>
      </c>
      <c r="AH39" s="25" t="e">
        <f>IF(AND('Mapa final'!#REF!="Baja",'Mapa final'!#REF!="Catastrófico"),CONCATENATE("R4C",'Mapa final'!#REF!),"")</f>
        <v>#REF!</v>
      </c>
      <c r="AI39" s="26" t="e">
        <f>IF(AND('Mapa final'!#REF!="Baja",'Mapa final'!#REF!="Catastrófico"),CONCATENATE("R4C",'Mapa final'!#REF!),"")</f>
        <v>#REF!</v>
      </c>
      <c r="AJ39" s="26" t="e">
        <f>IF(AND('Mapa final'!#REF!="Baja",'Mapa final'!#REF!="Catastrófico"),CONCATENATE("R4C",'Mapa final'!#REF!),"")</f>
        <v>#REF!</v>
      </c>
      <c r="AK39" s="26" t="e">
        <f>IF(AND('Mapa final'!#REF!="Baja",'Mapa final'!#REF!="Catastrófico"),CONCATENATE("R4C",'Mapa final'!#REF!),"")</f>
        <v>#REF!</v>
      </c>
      <c r="AL39" s="26" t="e">
        <f>IF(AND('Mapa final'!#REF!="Baja",'Mapa final'!#REF!="Catastrófico"),CONCATENATE("R4C",'Mapa final'!#REF!),"")</f>
        <v>#REF!</v>
      </c>
      <c r="AM39" s="27" t="e">
        <f>IF(AND('Mapa final'!#REF!="Baja",'Mapa final'!#REF!="Catastrófico"),CONCATENATE("R4C",'Mapa final'!#REF!),"")</f>
        <v>#REF!</v>
      </c>
      <c r="AN39" s="53"/>
      <c r="AO39" s="606"/>
      <c r="AP39" s="607"/>
      <c r="AQ39" s="607"/>
      <c r="AR39" s="607"/>
      <c r="AS39" s="607"/>
      <c r="AT39" s="608"/>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487"/>
      <c r="C40" s="487"/>
      <c r="D40" s="488"/>
      <c r="E40" s="586"/>
      <c r="F40" s="585"/>
      <c r="G40" s="585"/>
      <c r="H40" s="585"/>
      <c r="I40" s="585"/>
      <c r="J40" s="46" t="e">
        <f>IF(AND('Mapa final'!#REF!="Baja",'Mapa final'!#REF!="Leve"),CONCATENATE("R5C",'Mapa final'!#REF!),"")</f>
        <v>#REF!</v>
      </c>
      <c r="K40" s="47" t="e">
        <f>IF(AND('Mapa final'!#REF!="Baja",'Mapa final'!#REF!="Leve"),CONCATENATE("R5C",'Mapa final'!#REF!),"")</f>
        <v>#REF!</v>
      </c>
      <c r="L40" s="47" t="e">
        <f>IF(AND('Mapa final'!#REF!="Baja",'Mapa final'!#REF!="Leve"),CONCATENATE("R5C",'Mapa final'!#REF!),"")</f>
        <v>#REF!</v>
      </c>
      <c r="M40" s="47" t="e">
        <f>IF(AND('Mapa final'!#REF!="Baja",'Mapa final'!#REF!="Leve"),CONCATENATE("R5C",'Mapa final'!#REF!),"")</f>
        <v>#REF!</v>
      </c>
      <c r="N40" s="47" t="e">
        <f>IF(AND('Mapa final'!#REF!="Baja",'Mapa final'!#REF!="Leve"),CONCATENATE("R5C",'Mapa final'!#REF!),"")</f>
        <v>#REF!</v>
      </c>
      <c r="O40" s="48" t="e">
        <f>IF(AND('Mapa final'!#REF!="Baja",'Mapa final'!#REF!="Leve"),CONCATENATE("R5C",'Mapa final'!#REF!),"")</f>
        <v>#REF!</v>
      </c>
      <c r="P40" s="37" t="e">
        <f>IF(AND('Mapa final'!#REF!="Baja",'Mapa final'!#REF!="Menor"),CONCATENATE("R5C",'Mapa final'!#REF!),"")</f>
        <v>#REF!</v>
      </c>
      <c r="Q40" s="38" t="e">
        <f>IF(AND('Mapa final'!#REF!="Baja",'Mapa final'!#REF!="Menor"),CONCATENATE("R5C",'Mapa final'!#REF!),"")</f>
        <v>#REF!</v>
      </c>
      <c r="R40" s="38" t="e">
        <f>IF(AND('Mapa final'!#REF!="Baja",'Mapa final'!#REF!="Menor"),CONCATENATE("R5C",'Mapa final'!#REF!),"")</f>
        <v>#REF!</v>
      </c>
      <c r="S40" s="38" t="e">
        <f>IF(AND('Mapa final'!#REF!="Baja",'Mapa final'!#REF!="Menor"),CONCATENATE("R5C",'Mapa final'!#REF!),"")</f>
        <v>#REF!</v>
      </c>
      <c r="T40" s="38" t="e">
        <f>IF(AND('Mapa final'!#REF!="Baja",'Mapa final'!#REF!="Menor"),CONCATENATE("R5C",'Mapa final'!#REF!),"")</f>
        <v>#REF!</v>
      </c>
      <c r="U40" s="39" t="e">
        <f>IF(AND('Mapa final'!#REF!="Baja",'Mapa final'!#REF!="Menor"),CONCATENATE("R5C",'Mapa final'!#REF!),"")</f>
        <v>#REF!</v>
      </c>
      <c r="V40" s="37" t="e">
        <f>IF(AND('Mapa final'!#REF!="Baja",'Mapa final'!#REF!="Moderado"),CONCATENATE("R5C",'Mapa final'!#REF!),"")</f>
        <v>#REF!</v>
      </c>
      <c r="W40" s="38" t="e">
        <f>IF(AND('Mapa final'!#REF!="Baja",'Mapa final'!#REF!="Moderado"),CONCATENATE("R5C",'Mapa final'!#REF!),"")</f>
        <v>#REF!</v>
      </c>
      <c r="X40" s="38" t="e">
        <f>IF(AND('Mapa final'!#REF!="Baja",'Mapa final'!#REF!="Moderado"),CONCATENATE("R5C",'Mapa final'!#REF!),"")</f>
        <v>#REF!</v>
      </c>
      <c r="Y40" s="38" t="e">
        <f>IF(AND('Mapa final'!#REF!="Baja",'Mapa final'!#REF!="Moderado"),CONCATENATE("R5C",'Mapa final'!#REF!),"")</f>
        <v>#REF!</v>
      </c>
      <c r="Z40" s="38" t="e">
        <f>IF(AND('Mapa final'!#REF!="Baja",'Mapa final'!#REF!="Moderado"),CONCATENATE("R5C",'Mapa final'!#REF!),"")</f>
        <v>#REF!</v>
      </c>
      <c r="AA40" s="39" t="e">
        <f>IF(AND('Mapa final'!#REF!="Baja",'Mapa final'!#REF!="Moderado"),CONCATENATE("R5C",'Mapa final'!#REF!),"")</f>
        <v>#REF!</v>
      </c>
      <c r="AB40" s="22" t="e">
        <f>IF(AND('Mapa final'!#REF!="Baja",'Mapa final'!#REF!="Mayor"),CONCATENATE("R5C",'Mapa final'!#REF!),"")</f>
        <v>#REF!</v>
      </c>
      <c r="AC40" s="23" t="e">
        <f>IF(AND('Mapa final'!#REF!="Baja",'Mapa final'!#REF!="Mayor"),CONCATENATE("R5C",'Mapa final'!#REF!),"")</f>
        <v>#REF!</v>
      </c>
      <c r="AD40" s="23" t="e">
        <f>IF(AND('Mapa final'!#REF!="Baja",'Mapa final'!#REF!="Mayor"),CONCATENATE("R5C",'Mapa final'!#REF!),"")</f>
        <v>#REF!</v>
      </c>
      <c r="AE40" s="23" t="e">
        <f>IF(AND('Mapa final'!#REF!="Baja",'Mapa final'!#REF!="Mayor"),CONCATENATE("R5C",'Mapa final'!#REF!),"")</f>
        <v>#REF!</v>
      </c>
      <c r="AF40" s="23" t="e">
        <f>IF(AND('Mapa final'!#REF!="Baja",'Mapa final'!#REF!="Mayor"),CONCATENATE("R5C",'Mapa final'!#REF!),"")</f>
        <v>#REF!</v>
      </c>
      <c r="AG40" s="24" t="e">
        <f>IF(AND('Mapa final'!#REF!="Baja",'Mapa final'!#REF!="Mayor"),CONCATENATE("R5C",'Mapa final'!#REF!),"")</f>
        <v>#REF!</v>
      </c>
      <c r="AH40" s="25" t="e">
        <f>IF(AND('Mapa final'!#REF!="Baja",'Mapa final'!#REF!="Catastrófico"),CONCATENATE("R5C",'Mapa final'!#REF!),"")</f>
        <v>#REF!</v>
      </c>
      <c r="AI40" s="26" t="e">
        <f>IF(AND('Mapa final'!#REF!="Baja",'Mapa final'!#REF!="Catastrófico"),CONCATENATE("R5C",'Mapa final'!#REF!),"")</f>
        <v>#REF!</v>
      </c>
      <c r="AJ40" s="26" t="e">
        <f>IF(AND('Mapa final'!#REF!="Baja",'Mapa final'!#REF!="Catastrófico"),CONCATENATE("R5C",'Mapa final'!#REF!),"")</f>
        <v>#REF!</v>
      </c>
      <c r="AK40" s="26" t="e">
        <f>IF(AND('Mapa final'!#REF!="Baja",'Mapa final'!#REF!="Catastrófico"),CONCATENATE("R5C",'Mapa final'!#REF!),"")</f>
        <v>#REF!</v>
      </c>
      <c r="AL40" s="26" t="e">
        <f>IF(AND('Mapa final'!#REF!="Baja",'Mapa final'!#REF!="Catastrófico"),CONCATENATE("R5C",'Mapa final'!#REF!),"")</f>
        <v>#REF!</v>
      </c>
      <c r="AM40" s="27" t="e">
        <f>IF(AND('Mapa final'!#REF!="Baja",'Mapa final'!#REF!="Catastrófico"),CONCATENATE("R5C",'Mapa final'!#REF!),"")</f>
        <v>#REF!</v>
      </c>
      <c r="AN40" s="53"/>
      <c r="AO40" s="606"/>
      <c r="AP40" s="607"/>
      <c r="AQ40" s="607"/>
      <c r="AR40" s="607"/>
      <c r="AS40" s="607"/>
      <c r="AT40" s="608"/>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487"/>
      <c r="C41" s="487"/>
      <c r="D41" s="488"/>
      <c r="E41" s="586"/>
      <c r="F41" s="585"/>
      <c r="G41" s="585"/>
      <c r="H41" s="585"/>
      <c r="I41" s="585"/>
      <c r="J41" s="46" t="str">
        <f>IF(AND('Mapa final'!$AB$12="Baja",'Mapa final'!$AD$12="Leve"),CONCATENATE("R6C",'Mapa final'!$R$12),"")</f>
        <v/>
      </c>
      <c r="K41" s="47" t="str">
        <f>IF(AND('Mapa final'!$AB$13="Baja",'Mapa final'!$AD$13="Leve"),CONCATENATE("R6C",'Mapa final'!$R$13),"")</f>
        <v/>
      </c>
      <c r="L41" s="47" t="e">
        <f>IF(AND('Mapa final'!#REF!="Baja",'Mapa final'!#REF!="Leve"),CONCATENATE("R6C",'Mapa final'!#REF!),"")</f>
        <v>#REF!</v>
      </c>
      <c r="M41" s="47" t="e">
        <f>IF(AND('Mapa final'!#REF!="Baja",'Mapa final'!#REF!="Leve"),CONCATENATE("R6C",'Mapa final'!#REF!),"")</f>
        <v>#REF!</v>
      </c>
      <c r="N41" s="47" t="e">
        <f>IF(AND('Mapa final'!#REF!="Baja",'Mapa final'!#REF!="Leve"),CONCATENATE("R6C",'Mapa final'!#REF!),"")</f>
        <v>#REF!</v>
      </c>
      <c r="O41" s="48" t="e">
        <f>IF(AND('Mapa final'!#REF!="Baja",'Mapa final'!#REF!="Leve"),CONCATENATE("R6C",'Mapa final'!#REF!),"")</f>
        <v>#REF!</v>
      </c>
      <c r="P41" s="37" t="str">
        <f>IF(AND('Mapa final'!$AB$12="Baja",'Mapa final'!$AD$12="Menor"),CONCATENATE("R6C",'Mapa final'!$R$12),"")</f>
        <v>R6C1</v>
      </c>
      <c r="Q41" s="38" t="str">
        <f>IF(AND('Mapa final'!$AB$13="Baja",'Mapa final'!$AD$13="Menor"),CONCATENATE("R6C",'Mapa final'!$R$13),"")</f>
        <v/>
      </c>
      <c r="R41" s="38" t="e">
        <f>IF(AND('Mapa final'!#REF!="Baja",'Mapa final'!#REF!="Menor"),CONCATENATE("R6C",'Mapa final'!#REF!),"")</f>
        <v>#REF!</v>
      </c>
      <c r="S41" s="38" t="e">
        <f>IF(AND('Mapa final'!#REF!="Baja",'Mapa final'!#REF!="Menor"),CONCATENATE("R6C",'Mapa final'!#REF!),"")</f>
        <v>#REF!</v>
      </c>
      <c r="T41" s="38" t="e">
        <f>IF(AND('Mapa final'!#REF!="Baja",'Mapa final'!#REF!="Menor"),CONCATENATE("R6C",'Mapa final'!#REF!),"")</f>
        <v>#REF!</v>
      </c>
      <c r="U41" s="39" t="e">
        <f>IF(AND('Mapa final'!#REF!="Baja",'Mapa final'!#REF!="Menor"),CONCATENATE("R6C",'Mapa final'!#REF!),"")</f>
        <v>#REF!</v>
      </c>
      <c r="V41" s="37" t="str">
        <f>IF(AND('Mapa final'!$AB$12="Baja",'Mapa final'!$AD$12="Moderado"),CONCATENATE("R6C",'Mapa final'!$R$12),"")</f>
        <v/>
      </c>
      <c r="W41" s="38" t="str">
        <f>IF(AND('Mapa final'!$AB$13="Baja",'Mapa final'!$AD$13="Moderado"),CONCATENATE("R6C",'Mapa final'!$R$13),"")</f>
        <v/>
      </c>
      <c r="X41" s="38" t="e">
        <f>IF(AND('Mapa final'!#REF!="Baja",'Mapa final'!#REF!="Moderado"),CONCATENATE("R6C",'Mapa final'!#REF!),"")</f>
        <v>#REF!</v>
      </c>
      <c r="Y41" s="38" t="e">
        <f>IF(AND('Mapa final'!#REF!="Baja",'Mapa final'!#REF!="Moderado"),CONCATENATE("R6C",'Mapa final'!#REF!),"")</f>
        <v>#REF!</v>
      </c>
      <c r="Z41" s="38" t="e">
        <f>IF(AND('Mapa final'!#REF!="Baja",'Mapa final'!#REF!="Moderado"),CONCATENATE("R6C",'Mapa final'!#REF!),"")</f>
        <v>#REF!</v>
      </c>
      <c r="AA41" s="39" t="e">
        <f>IF(AND('Mapa final'!#REF!="Baja",'Mapa final'!#REF!="Moderado"),CONCATENATE("R6C",'Mapa final'!#REF!),"")</f>
        <v>#REF!</v>
      </c>
      <c r="AB41" s="22" t="str">
        <f>IF(AND('Mapa final'!$AB$12="Baja",'Mapa final'!$AD$12="Mayor"),CONCATENATE("R6C",'Mapa final'!$R$12),"")</f>
        <v/>
      </c>
      <c r="AC41" s="23" t="str">
        <f>IF(AND('Mapa final'!$AB$13="Baja",'Mapa final'!$AD$13="Mayor"),CONCATENATE("R6C",'Mapa final'!$R$13),"")</f>
        <v/>
      </c>
      <c r="AD41" s="23" t="e">
        <f>IF(AND('Mapa final'!#REF!="Baja",'Mapa final'!#REF!="Mayor"),CONCATENATE("R6C",'Mapa final'!#REF!),"")</f>
        <v>#REF!</v>
      </c>
      <c r="AE41" s="23" t="e">
        <f>IF(AND('Mapa final'!#REF!="Baja",'Mapa final'!#REF!="Mayor"),CONCATENATE("R6C",'Mapa final'!#REF!),"")</f>
        <v>#REF!</v>
      </c>
      <c r="AF41" s="23" t="e">
        <f>IF(AND('Mapa final'!#REF!="Baja",'Mapa final'!#REF!="Mayor"),CONCATENATE("R6C",'Mapa final'!#REF!),"")</f>
        <v>#REF!</v>
      </c>
      <c r="AG41" s="24" t="e">
        <f>IF(AND('Mapa final'!#REF!="Baja",'Mapa final'!#REF!="Mayor"),CONCATENATE("R6C",'Mapa final'!#REF!),"")</f>
        <v>#REF!</v>
      </c>
      <c r="AH41" s="25" t="str">
        <f>IF(AND('Mapa final'!$AB$12="Baja",'Mapa final'!$AD$12="Catastrófico"),CONCATENATE("R6C",'Mapa final'!$R$12),"")</f>
        <v/>
      </c>
      <c r="AI41" s="26" t="str">
        <f>IF(AND('Mapa final'!$AB$13="Baja",'Mapa final'!$AD$13="Catastrófico"),CONCATENATE("R6C",'Mapa final'!$R$13),"")</f>
        <v/>
      </c>
      <c r="AJ41" s="26" t="e">
        <f>IF(AND('Mapa final'!#REF!="Baja",'Mapa final'!#REF!="Catastrófico"),CONCATENATE("R6C",'Mapa final'!#REF!),"")</f>
        <v>#REF!</v>
      </c>
      <c r="AK41" s="26" t="e">
        <f>IF(AND('Mapa final'!#REF!="Baja",'Mapa final'!#REF!="Catastrófico"),CONCATENATE("R6C",'Mapa final'!#REF!),"")</f>
        <v>#REF!</v>
      </c>
      <c r="AL41" s="26" t="e">
        <f>IF(AND('Mapa final'!#REF!="Baja",'Mapa final'!#REF!="Catastrófico"),CONCATENATE("R6C",'Mapa final'!#REF!),"")</f>
        <v>#REF!</v>
      </c>
      <c r="AM41" s="27" t="e">
        <f>IF(AND('Mapa final'!#REF!="Baja",'Mapa final'!#REF!="Catastrófico"),CONCATENATE("R6C",'Mapa final'!#REF!),"")</f>
        <v>#REF!</v>
      </c>
      <c r="AN41" s="53"/>
      <c r="AO41" s="606"/>
      <c r="AP41" s="607"/>
      <c r="AQ41" s="607"/>
      <c r="AR41" s="607"/>
      <c r="AS41" s="607"/>
      <c r="AT41" s="608"/>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487"/>
      <c r="C42" s="487"/>
      <c r="D42" s="488"/>
      <c r="E42" s="586"/>
      <c r="F42" s="585"/>
      <c r="G42" s="585"/>
      <c r="H42" s="585"/>
      <c r="I42" s="585"/>
      <c r="J42" s="46" t="str">
        <f>IF(AND('Mapa final'!$AB$14="Baja",'Mapa final'!$AD$14="Leve"),CONCATENATE("R7C",'Mapa final'!$R$14),"")</f>
        <v/>
      </c>
      <c r="K42" s="47" t="str">
        <f>IF(AND('Mapa final'!$AB$15="Baja",'Mapa final'!$AD$15="Leve"),CONCATENATE("R7C",'Mapa final'!$R$15),"")</f>
        <v/>
      </c>
      <c r="L42" s="47" t="e">
        <f>IF(AND('Mapa final'!#REF!="Baja",'Mapa final'!#REF!="Leve"),CONCATENATE("R7C",'Mapa final'!#REF!),"")</f>
        <v>#REF!</v>
      </c>
      <c r="M42" s="47" t="e">
        <f>IF(AND('Mapa final'!#REF!="Baja",'Mapa final'!#REF!="Leve"),CONCATENATE("R7C",'Mapa final'!#REF!),"")</f>
        <v>#REF!</v>
      </c>
      <c r="N42" s="47" t="e">
        <f>IF(AND('Mapa final'!#REF!="Baja",'Mapa final'!#REF!="Leve"),CONCATENATE("R7C",'Mapa final'!#REF!),"")</f>
        <v>#REF!</v>
      </c>
      <c r="O42" s="48" t="e">
        <f>IF(AND('Mapa final'!#REF!="Baja",'Mapa final'!#REF!="Leve"),CONCATENATE("R7C",'Mapa final'!#REF!),"")</f>
        <v>#REF!</v>
      </c>
      <c r="P42" s="37" t="str">
        <f>IF(AND('Mapa final'!$AB$14="Baja",'Mapa final'!$AD$14="Menor"),CONCATENATE("R7C",'Mapa final'!$R$14),"")</f>
        <v/>
      </c>
      <c r="Q42" s="38" t="str">
        <f>IF(AND('Mapa final'!$AB$15="Baja",'Mapa final'!$AD$15="Menor"),CONCATENATE("R7C",'Mapa final'!$R$15),"")</f>
        <v/>
      </c>
      <c r="R42" s="38" t="e">
        <f>IF(AND('Mapa final'!#REF!="Baja",'Mapa final'!#REF!="Menor"),CONCATENATE("R7C",'Mapa final'!#REF!),"")</f>
        <v>#REF!</v>
      </c>
      <c r="S42" s="38" t="e">
        <f>IF(AND('Mapa final'!#REF!="Baja",'Mapa final'!#REF!="Menor"),CONCATENATE("R7C",'Mapa final'!#REF!),"")</f>
        <v>#REF!</v>
      </c>
      <c r="T42" s="38" t="e">
        <f>IF(AND('Mapa final'!#REF!="Baja",'Mapa final'!#REF!="Menor"),CONCATENATE("R7C",'Mapa final'!#REF!),"")</f>
        <v>#REF!</v>
      </c>
      <c r="U42" s="39" t="e">
        <f>IF(AND('Mapa final'!#REF!="Baja",'Mapa final'!#REF!="Menor"),CONCATENATE("R7C",'Mapa final'!#REF!),"")</f>
        <v>#REF!</v>
      </c>
      <c r="V42" s="37" t="str">
        <f>IF(AND('Mapa final'!$AB$14="Baja",'Mapa final'!$AD$14="Moderado"),CONCATENATE("R7C",'Mapa final'!$R$14),"")</f>
        <v/>
      </c>
      <c r="W42" s="38" t="str">
        <f>IF(AND('Mapa final'!$AB$15="Baja",'Mapa final'!$AD$15="Moderado"),CONCATENATE("R7C",'Mapa final'!$R$15),"")</f>
        <v/>
      </c>
      <c r="X42" s="38" t="e">
        <f>IF(AND('Mapa final'!#REF!="Baja",'Mapa final'!#REF!="Moderado"),CONCATENATE("R7C",'Mapa final'!#REF!),"")</f>
        <v>#REF!</v>
      </c>
      <c r="Y42" s="38" t="e">
        <f>IF(AND('Mapa final'!#REF!="Baja",'Mapa final'!#REF!="Moderado"),CONCATENATE("R7C",'Mapa final'!#REF!),"")</f>
        <v>#REF!</v>
      </c>
      <c r="Z42" s="38" t="e">
        <f>IF(AND('Mapa final'!#REF!="Baja",'Mapa final'!#REF!="Moderado"),CONCATENATE("R7C",'Mapa final'!#REF!),"")</f>
        <v>#REF!</v>
      </c>
      <c r="AA42" s="39" t="e">
        <f>IF(AND('Mapa final'!#REF!="Baja",'Mapa final'!#REF!="Moderado"),CONCATENATE("R7C",'Mapa final'!#REF!),"")</f>
        <v>#REF!</v>
      </c>
      <c r="AB42" s="22" t="str">
        <f>IF(AND('Mapa final'!$AB$14="Baja",'Mapa final'!$AD$14="Mayor"),CONCATENATE("R7C",'Mapa final'!$R$14),"")</f>
        <v/>
      </c>
      <c r="AC42" s="23" t="str">
        <f>IF(AND('Mapa final'!$AB$15="Baja",'Mapa final'!$AD$15="Mayor"),CONCATENATE("R7C",'Mapa final'!$R$15),"")</f>
        <v/>
      </c>
      <c r="AD42" s="23" t="e">
        <f>IF(AND('Mapa final'!#REF!="Baja",'Mapa final'!#REF!="Mayor"),CONCATENATE("R7C",'Mapa final'!#REF!),"")</f>
        <v>#REF!</v>
      </c>
      <c r="AE42" s="23" t="e">
        <f>IF(AND('Mapa final'!#REF!="Baja",'Mapa final'!#REF!="Mayor"),CONCATENATE("R7C",'Mapa final'!#REF!),"")</f>
        <v>#REF!</v>
      </c>
      <c r="AF42" s="23" t="e">
        <f>IF(AND('Mapa final'!#REF!="Baja",'Mapa final'!#REF!="Mayor"),CONCATENATE("R7C",'Mapa final'!#REF!),"")</f>
        <v>#REF!</v>
      </c>
      <c r="AG42" s="24" t="e">
        <f>IF(AND('Mapa final'!#REF!="Baja",'Mapa final'!#REF!="Mayor"),CONCATENATE("R7C",'Mapa final'!#REF!),"")</f>
        <v>#REF!</v>
      </c>
      <c r="AH42" s="25" t="str">
        <f>IF(AND('Mapa final'!$AB$14="Baja",'Mapa final'!$AD$14="Catastrófico"),CONCATENATE("R7C",'Mapa final'!$R$14),"")</f>
        <v/>
      </c>
      <c r="AI42" s="26" t="str">
        <f>IF(AND('Mapa final'!$AB$15="Baja",'Mapa final'!$AD$15="Catastrófico"),CONCATENATE("R7C",'Mapa final'!$R$15),"")</f>
        <v/>
      </c>
      <c r="AJ42" s="26" t="e">
        <f>IF(AND('Mapa final'!#REF!="Baja",'Mapa final'!#REF!="Catastrófico"),CONCATENATE("R7C",'Mapa final'!#REF!),"")</f>
        <v>#REF!</v>
      </c>
      <c r="AK42" s="26" t="e">
        <f>IF(AND('Mapa final'!#REF!="Baja",'Mapa final'!#REF!="Catastrófico"),CONCATENATE("R7C",'Mapa final'!#REF!),"")</f>
        <v>#REF!</v>
      </c>
      <c r="AL42" s="26" t="e">
        <f>IF(AND('Mapa final'!#REF!="Baja",'Mapa final'!#REF!="Catastrófico"),CONCATENATE("R7C",'Mapa final'!#REF!),"")</f>
        <v>#REF!</v>
      </c>
      <c r="AM42" s="27" t="e">
        <f>IF(AND('Mapa final'!#REF!="Baja",'Mapa final'!#REF!="Catastrófico"),CONCATENATE("R7C",'Mapa final'!#REF!),"")</f>
        <v>#REF!</v>
      </c>
      <c r="AN42" s="53"/>
      <c r="AO42" s="606"/>
      <c r="AP42" s="607"/>
      <c r="AQ42" s="607"/>
      <c r="AR42" s="607"/>
      <c r="AS42" s="607"/>
      <c r="AT42" s="608"/>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487"/>
      <c r="C43" s="487"/>
      <c r="D43" s="488"/>
      <c r="E43" s="586"/>
      <c r="F43" s="585"/>
      <c r="G43" s="585"/>
      <c r="H43" s="585"/>
      <c r="I43" s="585"/>
      <c r="J43" s="46" t="e">
        <f>IF(AND('Mapa final'!#REF!="Baja",'Mapa final'!#REF!="Leve"),CONCATENATE("R8C",'Mapa final'!#REF!),"")</f>
        <v>#REF!</v>
      </c>
      <c r="K43" s="47" t="e">
        <f>IF(AND('Mapa final'!#REF!="Baja",'Mapa final'!#REF!="Leve"),CONCATENATE("R8C",'Mapa final'!#REF!),"")</f>
        <v>#REF!</v>
      </c>
      <c r="L43" s="47" t="e">
        <f>IF(AND('Mapa final'!#REF!="Baja",'Mapa final'!#REF!="Leve"),CONCATENATE("R8C",'Mapa final'!#REF!),"")</f>
        <v>#REF!</v>
      </c>
      <c r="M43" s="47" t="e">
        <f>IF(AND('Mapa final'!#REF!="Baja",'Mapa final'!#REF!="Leve"),CONCATENATE("R8C",'Mapa final'!#REF!),"")</f>
        <v>#REF!</v>
      </c>
      <c r="N43" s="47" t="e">
        <f>IF(AND('Mapa final'!#REF!="Baja",'Mapa final'!#REF!="Leve"),CONCATENATE("R8C",'Mapa final'!#REF!),"")</f>
        <v>#REF!</v>
      </c>
      <c r="O43" s="48" t="e">
        <f>IF(AND('Mapa final'!#REF!="Baja",'Mapa final'!#REF!="Leve"),CONCATENATE("R8C",'Mapa final'!#REF!),"")</f>
        <v>#REF!</v>
      </c>
      <c r="P43" s="37" t="e">
        <f>IF(AND('Mapa final'!#REF!="Baja",'Mapa final'!#REF!="Menor"),CONCATENATE("R8C",'Mapa final'!#REF!),"")</f>
        <v>#REF!</v>
      </c>
      <c r="Q43" s="38" t="e">
        <f>IF(AND('Mapa final'!#REF!="Baja",'Mapa final'!#REF!="Menor"),CONCATENATE("R8C",'Mapa final'!#REF!),"")</f>
        <v>#REF!</v>
      </c>
      <c r="R43" s="38" t="e">
        <f>IF(AND('Mapa final'!#REF!="Baja",'Mapa final'!#REF!="Menor"),CONCATENATE("R8C",'Mapa final'!#REF!),"")</f>
        <v>#REF!</v>
      </c>
      <c r="S43" s="38" t="e">
        <f>IF(AND('Mapa final'!#REF!="Baja",'Mapa final'!#REF!="Menor"),CONCATENATE("R8C",'Mapa final'!#REF!),"")</f>
        <v>#REF!</v>
      </c>
      <c r="T43" s="38" t="e">
        <f>IF(AND('Mapa final'!#REF!="Baja",'Mapa final'!#REF!="Menor"),CONCATENATE("R8C",'Mapa final'!#REF!),"")</f>
        <v>#REF!</v>
      </c>
      <c r="U43" s="39" t="e">
        <f>IF(AND('Mapa final'!#REF!="Baja",'Mapa final'!#REF!="Menor"),CONCATENATE("R8C",'Mapa final'!#REF!),"")</f>
        <v>#REF!</v>
      </c>
      <c r="V43" s="37" t="e">
        <f>IF(AND('Mapa final'!#REF!="Baja",'Mapa final'!#REF!="Moderado"),CONCATENATE("R8C",'Mapa final'!#REF!),"")</f>
        <v>#REF!</v>
      </c>
      <c r="W43" s="38" t="e">
        <f>IF(AND('Mapa final'!#REF!="Baja",'Mapa final'!#REF!="Moderado"),CONCATENATE("R8C",'Mapa final'!#REF!),"")</f>
        <v>#REF!</v>
      </c>
      <c r="X43" s="38" t="e">
        <f>IF(AND('Mapa final'!#REF!="Baja",'Mapa final'!#REF!="Moderado"),CONCATENATE("R8C",'Mapa final'!#REF!),"")</f>
        <v>#REF!</v>
      </c>
      <c r="Y43" s="38" t="e">
        <f>IF(AND('Mapa final'!#REF!="Baja",'Mapa final'!#REF!="Moderado"),CONCATENATE("R8C",'Mapa final'!#REF!),"")</f>
        <v>#REF!</v>
      </c>
      <c r="Z43" s="38" t="e">
        <f>IF(AND('Mapa final'!#REF!="Baja",'Mapa final'!#REF!="Moderado"),CONCATENATE("R8C",'Mapa final'!#REF!),"")</f>
        <v>#REF!</v>
      </c>
      <c r="AA43" s="39" t="e">
        <f>IF(AND('Mapa final'!#REF!="Baja",'Mapa final'!#REF!="Moderado"),CONCATENATE("R8C",'Mapa final'!#REF!),"")</f>
        <v>#REF!</v>
      </c>
      <c r="AB43" s="22" t="e">
        <f>IF(AND('Mapa final'!#REF!="Baja",'Mapa final'!#REF!="Mayor"),CONCATENATE("R8C",'Mapa final'!#REF!),"")</f>
        <v>#REF!</v>
      </c>
      <c r="AC43" s="23" t="e">
        <f>IF(AND('Mapa final'!#REF!="Baja",'Mapa final'!#REF!="Mayor"),CONCATENATE("R8C",'Mapa final'!#REF!),"")</f>
        <v>#REF!</v>
      </c>
      <c r="AD43" s="23" t="e">
        <f>IF(AND('Mapa final'!#REF!="Baja",'Mapa final'!#REF!="Mayor"),CONCATENATE("R8C",'Mapa final'!#REF!),"")</f>
        <v>#REF!</v>
      </c>
      <c r="AE43" s="23" t="e">
        <f>IF(AND('Mapa final'!#REF!="Baja",'Mapa final'!#REF!="Mayor"),CONCATENATE("R8C",'Mapa final'!#REF!),"")</f>
        <v>#REF!</v>
      </c>
      <c r="AF43" s="23" t="e">
        <f>IF(AND('Mapa final'!#REF!="Baja",'Mapa final'!#REF!="Mayor"),CONCATENATE("R8C",'Mapa final'!#REF!),"")</f>
        <v>#REF!</v>
      </c>
      <c r="AG43" s="24" t="e">
        <f>IF(AND('Mapa final'!#REF!="Baja",'Mapa final'!#REF!="Mayor"),CONCATENATE("R8C",'Mapa final'!#REF!),"")</f>
        <v>#REF!</v>
      </c>
      <c r="AH43" s="25" t="e">
        <f>IF(AND('Mapa final'!#REF!="Baja",'Mapa final'!#REF!="Catastrófico"),CONCATENATE("R8C",'Mapa final'!#REF!),"")</f>
        <v>#REF!</v>
      </c>
      <c r="AI43" s="26" t="e">
        <f>IF(AND('Mapa final'!#REF!="Baja",'Mapa final'!#REF!="Catastrófico"),CONCATENATE("R8C",'Mapa final'!#REF!),"")</f>
        <v>#REF!</v>
      </c>
      <c r="AJ43" s="26" t="e">
        <f>IF(AND('Mapa final'!#REF!="Baja",'Mapa final'!#REF!="Catastrófico"),CONCATENATE("R8C",'Mapa final'!#REF!),"")</f>
        <v>#REF!</v>
      </c>
      <c r="AK43" s="26" t="e">
        <f>IF(AND('Mapa final'!#REF!="Baja",'Mapa final'!#REF!="Catastrófico"),CONCATENATE("R8C",'Mapa final'!#REF!),"")</f>
        <v>#REF!</v>
      </c>
      <c r="AL43" s="26" t="e">
        <f>IF(AND('Mapa final'!#REF!="Baja",'Mapa final'!#REF!="Catastrófico"),CONCATENATE("R8C",'Mapa final'!#REF!),"")</f>
        <v>#REF!</v>
      </c>
      <c r="AM43" s="27" t="e">
        <f>IF(AND('Mapa final'!#REF!="Baja",'Mapa final'!#REF!="Catastrófico"),CONCATENATE("R8C",'Mapa final'!#REF!),"")</f>
        <v>#REF!</v>
      </c>
      <c r="AN43" s="53"/>
      <c r="AO43" s="606"/>
      <c r="AP43" s="607"/>
      <c r="AQ43" s="607"/>
      <c r="AR43" s="607"/>
      <c r="AS43" s="607"/>
      <c r="AT43" s="608"/>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487"/>
      <c r="C44" s="487"/>
      <c r="D44" s="488"/>
      <c r="E44" s="586"/>
      <c r="F44" s="585"/>
      <c r="G44" s="585"/>
      <c r="H44" s="585"/>
      <c r="I44" s="585"/>
      <c r="J44" s="46" t="e">
        <f>IF(AND('Mapa final'!#REF!="Baja",'Mapa final'!#REF!="Leve"),CONCATENATE("R9C",'Mapa final'!#REF!),"")</f>
        <v>#REF!</v>
      </c>
      <c r="K44" s="47" t="e">
        <f>IF(AND('Mapa final'!#REF!="Baja",'Mapa final'!#REF!="Leve"),CONCATENATE("R9C",'Mapa final'!#REF!),"")</f>
        <v>#REF!</v>
      </c>
      <c r="L44" s="47" t="e">
        <f>IF(AND('Mapa final'!#REF!="Baja",'Mapa final'!#REF!="Leve"),CONCATENATE("R9C",'Mapa final'!#REF!),"")</f>
        <v>#REF!</v>
      </c>
      <c r="M44" s="47" t="e">
        <f>IF(AND('Mapa final'!#REF!="Baja",'Mapa final'!#REF!="Leve"),CONCATENATE("R9C",'Mapa final'!#REF!),"")</f>
        <v>#REF!</v>
      </c>
      <c r="N44" s="47" t="e">
        <f>IF(AND('Mapa final'!#REF!="Baja",'Mapa final'!#REF!="Leve"),CONCATENATE("R9C",'Mapa final'!#REF!),"")</f>
        <v>#REF!</v>
      </c>
      <c r="O44" s="48" t="e">
        <f>IF(AND('Mapa final'!#REF!="Baja",'Mapa final'!#REF!="Leve"),CONCATENATE("R9C",'Mapa final'!#REF!),"")</f>
        <v>#REF!</v>
      </c>
      <c r="P44" s="37" t="e">
        <f>IF(AND('Mapa final'!#REF!="Baja",'Mapa final'!#REF!="Menor"),CONCATENATE("R9C",'Mapa final'!#REF!),"")</f>
        <v>#REF!</v>
      </c>
      <c r="Q44" s="38" t="e">
        <f>IF(AND('Mapa final'!#REF!="Baja",'Mapa final'!#REF!="Menor"),CONCATENATE("R9C",'Mapa final'!#REF!),"")</f>
        <v>#REF!</v>
      </c>
      <c r="R44" s="38" t="e">
        <f>IF(AND('Mapa final'!#REF!="Baja",'Mapa final'!#REF!="Menor"),CONCATENATE("R9C",'Mapa final'!#REF!),"")</f>
        <v>#REF!</v>
      </c>
      <c r="S44" s="38" t="e">
        <f>IF(AND('Mapa final'!#REF!="Baja",'Mapa final'!#REF!="Menor"),CONCATENATE("R9C",'Mapa final'!#REF!),"")</f>
        <v>#REF!</v>
      </c>
      <c r="T44" s="38" t="e">
        <f>IF(AND('Mapa final'!#REF!="Baja",'Mapa final'!#REF!="Menor"),CONCATENATE("R9C",'Mapa final'!#REF!),"")</f>
        <v>#REF!</v>
      </c>
      <c r="U44" s="39" t="e">
        <f>IF(AND('Mapa final'!#REF!="Baja",'Mapa final'!#REF!="Menor"),CONCATENATE("R9C",'Mapa final'!#REF!),"")</f>
        <v>#REF!</v>
      </c>
      <c r="V44" s="37" t="e">
        <f>IF(AND('Mapa final'!#REF!="Baja",'Mapa final'!#REF!="Moderado"),CONCATENATE("R9C",'Mapa final'!#REF!),"")</f>
        <v>#REF!</v>
      </c>
      <c r="W44" s="38" t="e">
        <f>IF(AND('Mapa final'!#REF!="Baja",'Mapa final'!#REF!="Moderado"),CONCATENATE("R9C",'Mapa final'!#REF!),"")</f>
        <v>#REF!</v>
      </c>
      <c r="X44" s="38" t="e">
        <f>IF(AND('Mapa final'!#REF!="Baja",'Mapa final'!#REF!="Moderado"),CONCATENATE("R9C",'Mapa final'!#REF!),"")</f>
        <v>#REF!</v>
      </c>
      <c r="Y44" s="38" t="e">
        <f>IF(AND('Mapa final'!#REF!="Baja",'Mapa final'!#REF!="Moderado"),CONCATENATE("R9C",'Mapa final'!#REF!),"")</f>
        <v>#REF!</v>
      </c>
      <c r="Z44" s="38" t="e">
        <f>IF(AND('Mapa final'!#REF!="Baja",'Mapa final'!#REF!="Moderado"),CONCATENATE("R9C",'Mapa final'!#REF!),"")</f>
        <v>#REF!</v>
      </c>
      <c r="AA44" s="39" t="e">
        <f>IF(AND('Mapa final'!#REF!="Baja",'Mapa final'!#REF!="Moderado"),CONCATENATE("R9C",'Mapa final'!#REF!),"")</f>
        <v>#REF!</v>
      </c>
      <c r="AB44" s="22" t="e">
        <f>IF(AND('Mapa final'!#REF!="Baja",'Mapa final'!#REF!="Mayor"),CONCATENATE("R9C",'Mapa final'!#REF!),"")</f>
        <v>#REF!</v>
      </c>
      <c r="AC44" s="23" t="e">
        <f>IF(AND('Mapa final'!#REF!="Baja",'Mapa final'!#REF!="Mayor"),CONCATENATE("R9C",'Mapa final'!#REF!),"")</f>
        <v>#REF!</v>
      </c>
      <c r="AD44" s="23" t="e">
        <f>IF(AND('Mapa final'!#REF!="Baja",'Mapa final'!#REF!="Mayor"),CONCATENATE("R9C",'Mapa final'!#REF!),"")</f>
        <v>#REF!</v>
      </c>
      <c r="AE44" s="23" t="e">
        <f>IF(AND('Mapa final'!#REF!="Baja",'Mapa final'!#REF!="Mayor"),CONCATENATE("R9C",'Mapa final'!#REF!),"")</f>
        <v>#REF!</v>
      </c>
      <c r="AF44" s="23" t="e">
        <f>IF(AND('Mapa final'!#REF!="Baja",'Mapa final'!#REF!="Mayor"),CONCATENATE("R9C",'Mapa final'!#REF!),"")</f>
        <v>#REF!</v>
      </c>
      <c r="AG44" s="24" t="e">
        <f>IF(AND('Mapa final'!#REF!="Baja",'Mapa final'!#REF!="Mayor"),CONCATENATE("R9C",'Mapa final'!#REF!),"")</f>
        <v>#REF!</v>
      </c>
      <c r="AH44" s="25" t="e">
        <f>IF(AND('Mapa final'!#REF!="Baja",'Mapa final'!#REF!="Catastrófico"),CONCATENATE("R9C",'Mapa final'!#REF!),"")</f>
        <v>#REF!</v>
      </c>
      <c r="AI44" s="26" t="e">
        <f>IF(AND('Mapa final'!#REF!="Baja",'Mapa final'!#REF!="Catastrófico"),CONCATENATE("R9C",'Mapa final'!#REF!),"")</f>
        <v>#REF!</v>
      </c>
      <c r="AJ44" s="26" t="e">
        <f>IF(AND('Mapa final'!#REF!="Baja",'Mapa final'!#REF!="Catastrófico"),CONCATENATE("R9C",'Mapa final'!#REF!),"")</f>
        <v>#REF!</v>
      </c>
      <c r="AK44" s="26" t="e">
        <f>IF(AND('Mapa final'!#REF!="Baja",'Mapa final'!#REF!="Catastrófico"),CONCATENATE("R9C",'Mapa final'!#REF!),"")</f>
        <v>#REF!</v>
      </c>
      <c r="AL44" s="26" t="e">
        <f>IF(AND('Mapa final'!#REF!="Baja",'Mapa final'!#REF!="Catastrófico"),CONCATENATE("R9C",'Mapa final'!#REF!),"")</f>
        <v>#REF!</v>
      </c>
      <c r="AM44" s="27" t="e">
        <f>IF(AND('Mapa final'!#REF!="Baja",'Mapa final'!#REF!="Catastrófico"),CONCATENATE("R9C",'Mapa final'!#REF!),"")</f>
        <v>#REF!</v>
      </c>
      <c r="AN44" s="53"/>
      <c r="AO44" s="606"/>
      <c r="AP44" s="607"/>
      <c r="AQ44" s="607"/>
      <c r="AR44" s="607"/>
      <c r="AS44" s="607"/>
      <c r="AT44" s="608"/>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487"/>
      <c r="C45" s="487"/>
      <c r="D45" s="488"/>
      <c r="E45" s="587"/>
      <c r="F45" s="588"/>
      <c r="G45" s="588"/>
      <c r="H45" s="588"/>
      <c r="I45" s="588"/>
      <c r="J45" s="49" t="e">
        <f>IF(AND('Mapa final'!#REF!="Baja",'Mapa final'!#REF!="Leve"),CONCATENATE("R10C",'Mapa final'!#REF!),"")</f>
        <v>#REF!</v>
      </c>
      <c r="K45" s="50" t="e">
        <f>IF(AND('Mapa final'!#REF!="Baja",'Mapa final'!#REF!="Leve"),CONCATENATE("R10C",'Mapa final'!#REF!),"")</f>
        <v>#REF!</v>
      </c>
      <c r="L45" s="50" t="e">
        <f>IF(AND('Mapa final'!#REF!="Baja",'Mapa final'!#REF!="Leve"),CONCATENATE("R10C",'Mapa final'!#REF!),"")</f>
        <v>#REF!</v>
      </c>
      <c r="M45" s="50" t="e">
        <f>IF(AND('Mapa final'!#REF!="Baja",'Mapa final'!#REF!="Leve"),CONCATENATE("R10C",'Mapa final'!#REF!),"")</f>
        <v>#REF!</v>
      </c>
      <c r="N45" s="50" t="e">
        <f>IF(AND('Mapa final'!#REF!="Baja",'Mapa final'!#REF!="Leve"),CONCATENATE("R10C",'Mapa final'!#REF!),"")</f>
        <v>#REF!</v>
      </c>
      <c r="O45" s="51" t="e">
        <f>IF(AND('Mapa final'!#REF!="Baja",'Mapa final'!#REF!="Leve"),CONCATENATE("R10C",'Mapa final'!#REF!),"")</f>
        <v>#REF!</v>
      </c>
      <c r="P45" s="37" t="e">
        <f>IF(AND('Mapa final'!#REF!="Baja",'Mapa final'!#REF!="Menor"),CONCATENATE("R10C",'Mapa final'!#REF!),"")</f>
        <v>#REF!</v>
      </c>
      <c r="Q45" s="38" t="e">
        <f>IF(AND('Mapa final'!#REF!="Baja",'Mapa final'!#REF!="Menor"),CONCATENATE("R10C",'Mapa final'!#REF!),"")</f>
        <v>#REF!</v>
      </c>
      <c r="R45" s="38" t="e">
        <f>IF(AND('Mapa final'!#REF!="Baja",'Mapa final'!#REF!="Menor"),CONCATENATE("R10C",'Mapa final'!#REF!),"")</f>
        <v>#REF!</v>
      </c>
      <c r="S45" s="38" t="e">
        <f>IF(AND('Mapa final'!#REF!="Baja",'Mapa final'!#REF!="Menor"),CONCATENATE("R10C",'Mapa final'!#REF!),"")</f>
        <v>#REF!</v>
      </c>
      <c r="T45" s="38" t="e">
        <f>IF(AND('Mapa final'!#REF!="Baja",'Mapa final'!#REF!="Menor"),CONCATENATE("R10C",'Mapa final'!#REF!),"")</f>
        <v>#REF!</v>
      </c>
      <c r="U45" s="39" t="e">
        <f>IF(AND('Mapa final'!#REF!="Baja",'Mapa final'!#REF!="Menor"),CONCATENATE("R10C",'Mapa final'!#REF!),"")</f>
        <v>#REF!</v>
      </c>
      <c r="V45" s="40" t="e">
        <f>IF(AND('Mapa final'!#REF!="Baja",'Mapa final'!#REF!="Moderado"),CONCATENATE("R10C",'Mapa final'!#REF!),"")</f>
        <v>#REF!</v>
      </c>
      <c r="W45" s="41" t="e">
        <f>IF(AND('Mapa final'!#REF!="Baja",'Mapa final'!#REF!="Moderado"),CONCATENATE("R10C",'Mapa final'!#REF!),"")</f>
        <v>#REF!</v>
      </c>
      <c r="X45" s="41" t="e">
        <f>IF(AND('Mapa final'!#REF!="Baja",'Mapa final'!#REF!="Moderado"),CONCATENATE("R10C",'Mapa final'!#REF!),"")</f>
        <v>#REF!</v>
      </c>
      <c r="Y45" s="41" t="e">
        <f>IF(AND('Mapa final'!#REF!="Baja",'Mapa final'!#REF!="Moderado"),CONCATENATE("R10C",'Mapa final'!#REF!),"")</f>
        <v>#REF!</v>
      </c>
      <c r="Z45" s="41" t="e">
        <f>IF(AND('Mapa final'!#REF!="Baja",'Mapa final'!#REF!="Moderado"),CONCATENATE("R10C",'Mapa final'!#REF!),"")</f>
        <v>#REF!</v>
      </c>
      <c r="AA45" s="42" t="e">
        <f>IF(AND('Mapa final'!#REF!="Baja",'Mapa final'!#REF!="Moderado"),CONCATENATE("R10C",'Mapa final'!#REF!),"")</f>
        <v>#REF!</v>
      </c>
      <c r="AB45" s="28" t="e">
        <f>IF(AND('Mapa final'!#REF!="Baja",'Mapa final'!#REF!="Mayor"),CONCATENATE("R10C",'Mapa final'!#REF!),"")</f>
        <v>#REF!</v>
      </c>
      <c r="AC45" s="29" t="e">
        <f>IF(AND('Mapa final'!#REF!="Baja",'Mapa final'!#REF!="Mayor"),CONCATENATE("R10C",'Mapa final'!#REF!),"")</f>
        <v>#REF!</v>
      </c>
      <c r="AD45" s="29" t="e">
        <f>IF(AND('Mapa final'!#REF!="Baja",'Mapa final'!#REF!="Mayor"),CONCATENATE("R10C",'Mapa final'!#REF!),"")</f>
        <v>#REF!</v>
      </c>
      <c r="AE45" s="29" t="e">
        <f>IF(AND('Mapa final'!#REF!="Baja",'Mapa final'!#REF!="Mayor"),CONCATENATE("R10C",'Mapa final'!#REF!),"")</f>
        <v>#REF!</v>
      </c>
      <c r="AF45" s="29" t="e">
        <f>IF(AND('Mapa final'!#REF!="Baja",'Mapa final'!#REF!="Mayor"),CONCATENATE("R10C",'Mapa final'!#REF!),"")</f>
        <v>#REF!</v>
      </c>
      <c r="AG45" s="30" t="e">
        <f>IF(AND('Mapa final'!#REF!="Baja",'Mapa final'!#REF!="Mayor"),CONCATENATE("R10C",'Mapa final'!#REF!),"")</f>
        <v>#REF!</v>
      </c>
      <c r="AH45" s="31" t="e">
        <f>IF(AND('Mapa final'!#REF!="Baja",'Mapa final'!#REF!="Catastrófico"),CONCATENATE("R10C",'Mapa final'!#REF!),"")</f>
        <v>#REF!</v>
      </c>
      <c r="AI45" s="32" t="e">
        <f>IF(AND('Mapa final'!#REF!="Baja",'Mapa final'!#REF!="Catastrófico"),CONCATENATE("R10C",'Mapa final'!#REF!),"")</f>
        <v>#REF!</v>
      </c>
      <c r="AJ45" s="32" t="e">
        <f>IF(AND('Mapa final'!#REF!="Baja",'Mapa final'!#REF!="Catastrófico"),CONCATENATE("R10C",'Mapa final'!#REF!),"")</f>
        <v>#REF!</v>
      </c>
      <c r="AK45" s="32" t="e">
        <f>IF(AND('Mapa final'!#REF!="Baja",'Mapa final'!#REF!="Catastrófico"),CONCATENATE("R10C",'Mapa final'!#REF!),"")</f>
        <v>#REF!</v>
      </c>
      <c r="AL45" s="32" t="e">
        <f>IF(AND('Mapa final'!#REF!="Baja",'Mapa final'!#REF!="Catastrófico"),CONCATENATE("R10C",'Mapa final'!#REF!),"")</f>
        <v>#REF!</v>
      </c>
      <c r="AM45" s="33" t="e">
        <f>IF(AND('Mapa final'!#REF!="Baja",'Mapa final'!#REF!="Catastrófico"),CONCATENATE("R10C",'Mapa final'!#REF!),"")</f>
        <v>#REF!</v>
      </c>
      <c r="AN45" s="53"/>
      <c r="AO45" s="609"/>
      <c r="AP45" s="610"/>
      <c r="AQ45" s="610"/>
      <c r="AR45" s="610"/>
      <c r="AS45" s="610"/>
      <c r="AT45" s="611"/>
    </row>
    <row r="46" spans="1:80" ht="46.5" customHeight="1" x14ac:dyDescent="0.45">
      <c r="A46" s="53"/>
      <c r="B46" s="487"/>
      <c r="C46" s="487"/>
      <c r="D46" s="488"/>
      <c r="E46" s="582" t="s">
        <v>107</v>
      </c>
      <c r="F46" s="583"/>
      <c r="G46" s="583"/>
      <c r="H46" s="583"/>
      <c r="I46" s="600"/>
      <c r="J46" s="43" t="str">
        <f>IF(AND('Mapa final'!$AB$10="Muy Baja",'Mapa final'!$AD$10="Leve"),CONCATENATE("R1C",'Mapa final'!$R$10),"")</f>
        <v/>
      </c>
      <c r="K46" s="44" t="e">
        <f>IF(AND('Mapa final'!#REF!="Muy Baja",'Mapa final'!#REF!="Leve"),CONCATENATE("R1C",'Mapa final'!#REF!),"")</f>
        <v>#REF!</v>
      </c>
      <c r="L46" s="44" t="e">
        <f>IF(AND('Mapa final'!#REF!="Muy Baja",'Mapa final'!#REF!="Leve"),CONCATENATE("R1C",'Mapa final'!#REF!),"")</f>
        <v>#REF!</v>
      </c>
      <c r="M46" s="44" t="e">
        <f>IF(AND('Mapa final'!#REF!="Muy Baja",'Mapa final'!#REF!="Leve"),CONCATENATE("R1C",'Mapa final'!#REF!),"")</f>
        <v>#REF!</v>
      </c>
      <c r="N46" s="44" t="e">
        <f>IF(AND('Mapa final'!#REF!="Muy Baja",'Mapa final'!#REF!="Leve"),CONCATENATE("R1C",'Mapa final'!#REF!),"")</f>
        <v>#REF!</v>
      </c>
      <c r="O46" s="45" t="e">
        <f>IF(AND('Mapa final'!#REF!="Muy Baja",'Mapa final'!#REF!="Leve"),CONCATENATE("R1C",'Mapa final'!#REF!),"")</f>
        <v>#REF!</v>
      </c>
      <c r="P46" s="43" t="str">
        <f>IF(AND('Mapa final'!$AB$10="Muy Baja",'Mapa final'!$AD$10="Menor"),CONCATENATE("R1C",'Mapa final'!$R$10),"")</f>
        <v/>
      </c>
      <c r="Q46" s="44" t="e">
        <f>IF(AND('Mapa final'!#REF!="Muy Baja",'Mapa final'!#REF!="Menor"),CONCATENATE("R1C",'Mapa final'!#REF!),"")</f>
        <v>#REF!</v>
      </c>
      <c r="R46" s="44" t="e">
        <f>IF(AND('Mapa final'!#REF!="Muy Baja",'Mapa final'!#REF!="Menor"),CONCATENATE("R1C",'Mapa final'!#REF!),"")</f>
        <v>#REF!</v>
      </c>
      <c r="S46" s="44" t="e">
        <f>IF(AND('Mapa final'!#REF!="Muy Baja",'Mapa final'!#REF!="Menor"),CONCATENATE("R1C",'Mapa final'!#REF!),"")</f>
        <v>#REF!</v>
      </c>
      <c r="T46" s="44" t="e">
        <f>IF(AND('Mapa final'!#REF!="Muy Baja",'Mapa final'!#REF!="Menor"),CONCATENATE("R1C",'Mapa final'!#REF!),"")</f>
        <v>#REF!</v>
      </c>
      <c r="U46" s="45" t="e">
        <f>IF(AND('Mapa final'!#REF!="Muy Baja",'Mapa final'!#REF!="Menor"),CONCATENATE("R1C",'Mapa final'!#REF!),"")</f>
        <v>#REF!</v>
      </c>
      <c r="V46" s="34" t="str">
        <f>IF(AND('Mapa final'!$AB$10="Muy Baja",'Mapa final'!$AD$10="Moderado"),CONCATENATE("R1C",'Mapa final'!$R$10),"")</f>
        <v/>
      </c>
      <c r="W46" s="52" t="e">
        <f>IF(AND('Mapa final'!#REF!="Muy Baja",'Mapa final'!#REF!="Moderado"),CONCATENATE("R1C",'Mapa final'!#REF!),"")</f>
        <v>#REF!</v>
      </c>
      <c r="X46" s="35" t="e">
        <f>IF(AND('Mapa final'!#REF!="Muy Baja",'Mapa final'!#REF!="Moderado"),CONCATENATE("R1C",'Mapa final'!#REF!),"")</f>
        <v>#REF!</v>
      </c>
      <c r="Y46" s="35" t="e">
        <f>IF(AND('Mapa final'!#REF!="Muy Baja",'Mapa final'!#REF!="Moderado"),CONCATENATE("R1C",'Mapa final'!#REF!),"")</f>
        <v>#REF!</v>
      </c>
      <c r="Z46" s="35" t="e">
        <f>IF(AND('Mapa final'!#REF!="Muy Baja",'Mapa final'!#REF!="Moderado"),CONCATENATE("R1C",'Mapa final'!#REF!),"")</f>
        <v>#REF!</v>
      </c>
      <c r="AA46" s="36" t="e">
        <f>IF(AND('Mapa final'!#REF!="Muy Baja",'Mapa final'!#REF!="Moderado"),CONCATENATE("R1C",'Mapa final'!#REF!),"")</f>
        <v>#REF!</v>
      </c>
      <c r="AB46" s="16" t="str">
        <f>IF(AND('Mapa final'!$AB$10="Muy Baja",'Mapa final'!$AD$10="Mayor"),CONCATENATE("R1C",'Mapa final'!$R$10),"")</f>
        <v/>
      </c>
      <c r="AC46" s="17" t="e">
        <f>IF(AND('Mapa final'!#REF!="Muy Baja",'Mapa final'!#REF!="Mayor"),CONCATENATE("R1C",'Mapa final'!#REF!),"")</f>
        <v>#REF!</v>
      </c>
      <c r="AD46" s="17" t="e">
        <f>IF(AND('Mapa final'!#REF!="Muy Baja",'Mapa final'!#REF!="Mayor"),CONCATENATE("R1C",'Mapa final'!#REF!),"")</f>
        <v>#REF!</v>
      </c>
      <c r="AE46" s="17" t="e">
        <f>IF(AND('Mapa final'!#REF!="Muy Baja",'Mapa final'!#REF!="Mayor"),CONCATENATE("R1C",'Mapa final'!#REF!),"")</f>
        <v>#REF!</v>
      </c>
      <c r="AF46" s="17" t="e">
        <f>IF(AND('Mapa final'!#REF!="Muy Baja",'Mapa final'!#REF!="Mayor"),CONCATENATE("R1C",'Mapa final'!#REF!),"")</f>
        <v>#REF!</v>
      </c>
      <c r="AG46" s="18" t="e">
        <f>IF(AND('Mapa final'!#REF!="Muy Baja",'Mapa final'!#REF!="Mayor"),CONCATENATE("R1C",'Mapa final'!#REF!),"")</f>
        <v>#REF!</v>
      </c>
      <c r="AH46" s="19" t="str">
        <f>IF(AND('Mapa final'!$AB$10="Muy Baja",'Mapa final'!$AD$10="Catastrófico"),CONCATENATE("R1C",'Mapa final'!$R$10),"")</f>
        <v/>
      </c>
      <c r="AI46" s="20" t="e">
        <f>IF(AND('Mapa final'!#REF!="Muy Baja",'Mapa final'!#REF!="Catastrófico"),CONCATENATE("R1C",'Mapa final'!#REF!),"")</f>
        <v>#REF!</v>
      </c>
      <c r="AJ46" s="20" t="e">
        <f>IF(AND('Mapa final'!#REF!="Muy Baja",'Mapa final'!#REF!="Catastrófico"),CONCATENATE("R1C",'Mapa final'!#REF!),"")</f>
        <v>#REF!</v>
      </c>
      <c r="AK46" s="20" t="e">
        <f>IF(AND('Mapa final'!#REF!="Muy Baja",'Mapa final'!#REF!="Catastrófico"),CONCATENATE("R1C",'Mapa final'!#REF!),"")</f>
        <v>#REF!</v>
      </c>
      <c r="AL46" s="20" t="e">
        <f>IF(AND('Mapa final'!#REF!="Muy Baja",'Mapa final'!#REF!="Catastrófico"),CONCATENATE("R1C",'Mapa final'!#REF!),"")</f>
        <v>#REF!</v>
      </c>
      <c r="AM46" s="21" t="e">
        <f>IF(AND('Mapa final'!#REF!="Muy Baja",'Mapa final'!#REF!="Catastrófico"),CONCATENATE("R1C",'Mapa final'!#REF!),"")</f>
        <v>#REF!</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487"/>
      <c r="C47" s="487"/>
      <c r="D47" s="488"/>
      <c r="E47" s="584"/>
      <c r="F47" s="585"/>
      <c r="G47" s="585"/>
      <c r="H47" s="585"/>
      <c r="I47" s="601"/>
      <c r="J47" s="46" t="e">
        <f>IF(AND('Mapa final'!#REF!="Muy Baja",'Mapa final'!#REF!="Leve"),CONCATENATE("R2C",'Mapa final'!#REF!),"")</f>
        <v>#REF!</v>
      </c>
      <c r="K47" s="47" t="e">
        <f>IF(AND('Mapa final'!#REF!="Muy Baja",'Mapa final'!#REF!="Leve"),CONCATENATE("R2C",'Mapa final'!#REF!),"")</f>
        <v>#REF!</v>
      </c>
      <c r="L47" s="47" t="e">
        <f>IF(AND('Mapa final'!#REF!="Muy Baja",'Mapa final'!#REF!="Leve"),CONCATENATE("R2C",'Mapa final'!#REF!),"")</f>
        <v>#REF!</v>
      </c>
      <c r="M47" s="47" t="e">
        <f>IF(AND('Mapa final'!#REF!="Muy Baja",'Mapa final'!#REF!="Leve"),CONCATENATE("R2C",'Mapa final'!#REF!),"")</f>
        <v>#REF!</v>
      </c>
      <c r="N47" s="47" t="e">
        <f>IF(AND('Mapa final'!#REF!="Muy Baja",'Mapa final'!#REF!="Leve"),CONCATENATE("R2C",'Mapa final'!#REF!),"")</f>
        <v>#REF!</v>
      </c>
      <c r="O47" s="48" t="e">
        <f>IF(AND('Mapa final'!#REF!="Muy Baja",'Mapa final'!#REF!="Leve"),CONCATENATE("R2C",'Mapa final'!#REF!),"")</f>
        <v>#REF!</v>
      </c>
      <c r="P47" s="46" t="e">
        <f>IF(AND('Mapa final'!#REF!="Muy Baja",'Mapa final'!#REF!="Menor"),CONCATENATE("R2C",'Mapa final'!#REF!),"")</f>
        <v>#REF!</v>
      </c>
      <c r="Q47" s="47" t="e">
        <f>IF(AND('Mapa final'!#REF!="Muy Baja",'Mapa final'!#REF!="Menor"),CONCATENATE("R2C",'Mapa final'!#REF!),"")</f>
        <v>#REF!</v>
      </c>
      <c r="R47" s="47" t="e">
        <f>IF(AND('Mapa final'!#REF!="Muy Baja",'Mapa final'!#REF!="Menor"),CONCATENATE("R2C",'Mapa final'!#REF!),"")</f>
        <v>#REF!</v>
      </c>
      <c r="S47" s="47" t="e">
        <f>IF(AND('Mapa final'!#REF!="Muy Baja",'Mapa final'!#REF!="Menor"),CONCATENATE("R2C",'Mapa final'!#REF!),"")</f>
        <v>#REF!</v>
      </c>
      <c r="T47" s="47" t="e">
        <f>IF(AND('Mapa final'!#REF!="Muy Baja",'Mapa final'!#REF!="Menor"),CONCATENATE("R2C",'Mapa final'!#REF!),"")</f>
        <v>#REF!</v>
      </c>
      <c r="U47" s="48" t="e">
        <f>IF(AND('Mapa final'!#REF!="Muy Baja",'Mapa final'!#REF!="Menor"),CONCATENATE("R2C",'Mapa final'!#REF!),"")</f>
        <v>#REF!</v>
      </c>
      <c r="V47" s="37" t="e">
        <f>IF(AND('Mapa final'!#REF!="Muy Baja",'Mapa final'!#REF!="Moderado"),CONCATENATE("R2C",'Mapa final'!#REF!),"")</f>
        <v>#REF!</v>
      </c>
      <c r="W47" s="38" t="e">
        <f>IF(AND('Mapa final'!#REF!="Muy Baja",'Mapa final'!#REF!="Moderado"),CONCATENATE("R2C",'Mapa final'!#REF!),"")</f>
        <v>#REF!</v>
      </c>
      <c r="X47" s="38" t="e">
        <f>IF(AND('Mapa final'!#REF!="Muy Baja",'Mapa final'!#REF!="Moderado"),CONCATENATE("R2C",'Mapa final'!#REF!),"")</f>
        <v>#REF!</v>
      </c>
      <c r="Y47" s="38" t="e">
        <f>IF(AND('Mapa final'!#REF!="Muy Baja",'Mapa final'!#REF!="Moderado"),CONCATENATE("R2C",'Mapa final'!#REF!),"")</f>
        <v>#REF!</v>
      </c>
      <c r="Z47" s="38" t="e">
        <f>IF(AND('Mapa final'!#REF!="Muy Baja",'Mapa final'!#REF!="Moderado"),CONCATENATE("R2C",'Mapa final'!#REF!),"")</f>
        <v>#REF!</v>
      </c>
      <c r="AA47" s="39" t="e">
        <f>IF(AND('Mapa final'!#REF!="Muy Baja",'Mapa final'!#REF!="Moderado"),CONCATENATE("R2C",'Mapa final'!#REF!),"")</f>
        <v>#REF!</v>
      </c>
      <c r="AB47" s="22" t="e">
        <f>IF(AND('Mapa final'!#REF!="Muy Baja",'Mapa final'!#REF!="Mayor"),CONCATENATE("R2C",'Mapa final'!#REF!),"")</f>
        <v>#REF!</v>
      </c>
      <c r="AC47" s="23" t="e">
        <f>IF(AND('Mapa final'!#REF!="Muy Baja",'Mapa final'!#REF!="Mayor"),CONCATENATE("R2C",'Mapa final'!#REF!),"")</f>
        <v>#REF!</v>
      </c>
      <c r="AD47" s="23" t="e">
        <f>IF(AND('Mapa final'!#REF!="Muy Baja",'Mapa final'!#REF!="Mayor"),CONCATENATE("R2C",'Mapa final'!#REF!),"")</f>
        <v>#REF!</v>
      </c>
      <c r="AE47" s="23" t="e">
        <f>IF(AND('Mapa final'!#REF!="Muy Baja",'Mapa final'!#REF!="Mayor"),CONCATENATE("R2C",'Mapa final'!#REF!),"")</f>
        <v>#REF!</v>
      </c>
      <c r="AF47" s="23" t="e">
        <f>IF(AND('Mapa final'!#REF!="Muy Baja",'Mapa final'!#REF!="Mayor"),CONCATENATE("R2C",'Mapa final'!#REF!),"")</f>
        <v>#REF!</v>
      </c>
      <c r="AG47" s="24" t="e">
        <f>IF(AND('Mapa final'!#REF!="Muy Baja",'Mapa final'!#REF!="Mayor"),CONCATENATE("R2C",'Mapa final'!#REF!),"")</f>
        <v>#REF!</v>
      </c>
      <c r="AH47" s="25" t="e">
        <f>IF(AND('Mapa final'!#REF!="Muy Baja",'Mapa final'!#REF!="Catastrófico"),CONCATENATE("R2C",'Mapa final'!#REF!),"")</f>
        <v>#REF!</v>
      </c>
      <c r="AI47" s="26" t="e">
        <f>IF(AND('Mapa final'!#REF!="Muy Baja",'Mapa final'!#REF!="Catastrófico"),CONCATENATE("R2C",'Mapa final'!#REF!),"")</f>
        <v>#REF!</v>
      </c>
      <c r="AJ47" s="26" t="e">
        <f>IF(AND('Mapa final'!#REF!="Muy Baja",'Mapa final'!#REF!="Catastrófico"),CONCATENATE("R2C",'Mapa final'!#REF!),"")</f>
        <v>#REF!</v>
      </c>
      <c r="AK47" s="26" t="e">
        <f>IF(AND('Mapa final'!#REF!="Muy Baja",'Mapa final'!#REF!="Catastrófico"),CONCATENATE("R2C",'Mapa final'!#REF!),"")</f>
        <v>#REF!</v>
      </c>
      <c r="AL47" s="26" t="e">
        <f>IF(AND('Mapa final'!#REF!="Muy Baja",'Mapa final'!#REF!="Catastrófico"),CONCATENATE("R2C",'Mapa final'!#REF!),"")</f>
        <v>#REF!</v>
      </c>
      <c r="AM47" s="27" t="e">
        <f>IF(AND('Mapa final'!#REF!="Muy Baja",'Mapa final'!#REF!="Catastrófico"),CONCATENATE("R2C",'Mapa final'!#REF!),"")</f>
        <v>#REF!</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487"/>
      <c r="C48" s="487"/>
      <c r="D48" s="488"/>
      <c r="E48" s="584"/>
      <c r="F48" s="585"/>
      <c r="G48" s="585"/>
      <c r="H48" s="585"/>
      <c r="I48" s="601"/>
      <c r="J48" s="46" t="e">
        <f>IF(AND('Mapa final'!#REF!="Muy Baja",'Mapa final'!#REF!="Leve"),CONCATENATE("R3C",'Mapa final'!#REF!),"")</f>
        <v>#REF!</v>
      </c>
      <c r="K48" s="47" t="e">
        <f>IF(AND('Mapa final'!#REF!="Muy Baja",'Mapa final'!#REF!="Leve"),CONCATENATE("R3C",'Mapa final'!#REF!),"")</f>
        <v>#REF!</v>
      </c>
      <c r="L48" s="47" t="e">
        <f>IF(AND('Mapa final'!#REF!="Muy Baja",'Mapa final'!#REF!="Leve"),CONCATENATE("R3C",'Mapa final'!#REF!),"")</f>
        <v>#REF!</v>
      </c>
      <c r="M48" s="47" t="e">
        <f>IF(AND('Mapa final'!#REF!="Muy Baja",'Mapa final'!#REF!="Leve"),CONCATENATE("R3C",'Mapa final'!#REF!),"")</f>
        <v>#REF!</v>
      </c>
      <c r="N48" s="47" t="e">
        <f>IF(AND('Mapa final'!#REF!="Muy Baja",'Mapa final'!#REF!="Leve"),CONCATENATE("R3C",'Mapa final'!#REF!),"")</f>
        <v>#REF!</v>
      </c>
      <c r="O48" s="48" t="e">
        <f>IF(AND('Mapa final'!#REF!="Muy Baja",'Mapa final'!#REF!="Leve"),CONCATENATE("R3C",'Mapa final'!#REF!),"")</f>
        <v>#REF!</v>
      </c>
      <c r="P48" s="46" t="e">
        <f>IF(AND('Mapa final'!#REF!="Muy Baja",'Mapa final'!#REF!="Menor"),CONCATENATE("R3C",'Mapa final'!#REF!),"")</f>
        <v>#REF!</v>
      </c>
      <c r="Q48" s="47" t="e">
        <f>IF(AND('Mapa final'!#REF!="Muy Baja",'Mapa final'!#REF!="Menor"),CONCATENATE("R3C",'Mapa final'!#REF!),"")</f>
        <v>#REF!</v>
      </c>
      <c r="R48" s="47" t="e">
        <f>IF(AND('Mapa final'!#REF!="Muy Baja",'Mapa final'!#REF!="Menor"),CONCATENATE("R3C",'Mapa final'!#REF!),"")</f>
        <v>#REF!</v>
      </c>
      <c r="S48" s="47" t="e">
        <f>IF(AND('Mapa final'!#REF!="Muy Baja",'Mapa final'!#REF!="Menor"),CONCATENATE("R3C",'Mapa final'!#REF!),"")</f>
        <v>#REF!</v>
      </c>
      <c r="T48" s="47" t="e">
        <f>IF(AND('Mapa final'!#REF!="Muy Baja",'Mapa final'!#REF!="Menor"),CONCATENATE("R3C",'Mapa final'!#REF!),"")</f>
        <v>#REF!</v>
      </c>
      <c r="U48" s="48" t="e">
        <f>IF(AND('Mapa final'!#REF!="Muy Baja",'Mapa final'!#REF!="Menor"),CONCATENATE("R3C",'Mapa final'!#REF!),"")</f>
        <v>#REF!</v>
      </c>
      <c r="V48" s="37" t="e">
        <f>IF(AND('Mapa final'!#REF!="Muy Baja",'Mapa final'!#REF!="Moderado"),CONCATENATE("R3C",'Mapa final'!#REF!),"")</f>
        <v>#REF!</v>
      </c>
      <c r="W48" s="38" t="e">
        <f>IF(AND('Mapa final'!#REF!="Muy Baja",'Mapa final'!#REF!="Moderado"),CONCATENATE("R3C",'Mapa final'!#REF!),"")</f>
        <v>#REF!</v>
      </c>
      <c r="X48" s="38" t="e">
        <f>IF(AND('Mapa final'!#REF!="Muy Baja",'Mapa final'!#REF!="Moderado"),CONCATENATE("R3C",'Mapa final'!#REF!),"")</f>
        <v>#REF!</v>
      </c>
      <c r="Y48" s="38" t="e">
        <f>IF(AND('Mapa final'!#REF!="Muy Baja",'Mapa final'!#REF!="Moderado"),CONCATENATE("R3C",'Mapa final'!#REF!),"")</f>
        <v>#REF!</v>
      </c>
      <c r="Z48" s="38" t="e">
        <f>IF(AND('Mapa final'!#REF!="Muy Baja",'Mapa final'!#REF!="Moderado"),CONCATENATE("R3C",'Mapa final'!#REF!),"")</f>
        <v>#REF!</v>
      </c>
      <c r="AA48" s="39" t="e">
        <f>IF(AND('Mapa final'!#REF!="Muy Baja",'Mapa final'!#REF!="Moderado"),CONCATENATE("R3C",'Mapa final'!#REF!),"")</f>
        <v>#REF!</v>
      </c>
      <c r="AB48" s="22" t="e">
        <f>IF(AND('Mapa final'!#REF!="Muy Baja",'Mapa final'!#REF!="Mayor"),CONCATENATE("R3C",'Mapa final'!#REF!),"")</f>
        <v>#REF!</v>
      </c>
      <c r="AC48" s="23" t="e">
        <f>IF(AND('Mapa final'!#REF!="Muy Baja",'Mapa final'!#REF!="Mayor"),CONCATENATE("R3C",'Mapa final'!#REF!),"")</f>
        <v>#REF!</v>
      </c>
      <c r="AD48" s="23" t="e">
        <f>IF(AND('Mapa final'!#REF!="Muy Baja",'Mapa final'!#REF!="Mayor"),CONCATENATE("R3C",'Mapa final'!#REF!),"")</f>
        <v>#REF!</v>
      </c>
      <c r="AE48" s="23" t="e">
        <f>IF(AND('Mapa final'!#REF!="Muy Baja",'Mapa final'!#REF!="Mayor"),CONCATENATE("R3C",'Mapa final'!#REF!),"")</f>
        <v>#REF!</v>
      </c>
      <c r="AF48" s="23" t="e">
        <f>IF(AND('Mapa final'!#REF!="Muy Baja",'Mapa final'!#REF!="Mayor"),CONCATENATE("R3C",'Mapa final'!#REF!),"")</f>
        <v>#REF!</v>
      </c>
      <c r="AG48" s="24" t="e">
        <f>IF(AND('Mapa final'!#REF!="Muy Baja",'Mapa final'!#REF!="Mayor"),CONCATENATE("R3C",'Mapa final'!#REF!),"")</f>
        <v>#REF!</v>
      </c>
      <c r="AH48" s="25" t="e">
        <f>IF(AND('Mapa final'!#REF!="Muy Baja",'Mapa final'!#REF!="Catastrófico"),CONCATENATE("R3C",'Mapa final'!#REF!),"")</f>
        <v>#REF!</v>
      </c>
      <c r="AI48" s="26" t="e">
        <f>IF(AND('Mapa final'!#REF!="Muy Baja",'Mapa final'!#REF!="Catastrófico"),CONCATENATE("R3C",'Mapa final'!#REF!),"")</f>
        <v>#REF!</v>
      </c>
      <c r="AJ48" s="26" t="e">
        <f>IF(AND('Mapa final'!#REF!="Muy Baja",'Mapa final'!#REF!="Catastrófico"),CONCATENATE("R3C",'Mapa final'!#REF!),"")</f>
        <v>#REF!</v>
      </c>
      <c r="AK48" s="26" t="e">
        <f>IF(AND('Mapa final'!#REF!="Muy Baja",'Mapa final'!#REF!="Catastrófico"),CONCATENATE("R3C",'Mapa final'!#REF!),"")</f>
        <v>#REF!</v>
      </c>
      <c r="AL48" s="26" t="e">
        <f>IF(AND('Mapa final'!#REF!="Muy Baja",'Mapa final'!#REF!="Catastrófico"),CONCATENATE("R3C",'Mapa final'!#REF!),"")</f>
        <v>#REF!</v>
      </c>
      <c r="AM48" s="27" t="e">
        <f>IF(AND('Mapa final'!#REF!="Muy Baja",'Mapa final'!#REF!="Catastrófico"),CONCATENATE("R3C",'Mapa final'!#REF!),"")</f>
        <v>#REF!</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487"/>
      <c r="C49" s="487"/>
      <c r="D49" s="488"/>
      <c r="E49" s="586"/>
      <c r="F49" s="585"/>
      <c r="G49" s="585"/>
      <c r="H49" s="585"/>
      <c r="I49" s="601"/>
      <c r="J49" s="46" t="e">
        <f>IF(AND('Mapa final'!#REF!="Muy Baja",'Mapa final'!#REF!="Leve"),CONCATENATE("R4C",'Mapa final'!#REF!),"")</f>
        <v>#REF!</v>
      </c>
      <c r="K49" s="47" t="e">
        <f>IF(AND('Mapa final'!#REF!="Muy Baja",'Mapa final'!#REF!="Leve"),CONCATENATE("R4C",'Mapa final'!#REF!),"")</f>
        <v>#REF!</v>
      </c>
      <c r="L49" s="47" t="e">
        <f>IF(AND('Mapa final'!#REF!="Muy Baja",'Mapa final'!#REF!="Leve"),CONCATENATE("R4C",'Mapa final'!#REF!),"")</f>
        <v>#REF!</v>
      </c>
      <c r="M49" s="47" t="e">
        <f>IF(AND('Mapa final'!#REF!="Muy Baja",'Mapa final'!#REF!="Leve"),CONCATENATE("R4C",'Mapa final'!#REF!),"")</f>
        <v>#REF!</v>
      </c>
      <c r="N49" s="47" t="e">
        <f>IF(AND('Mapa final'!#REF!="Muy Baja",'Mapa final'!#REF!="Leve"),CONCATENATE("R4C",'Mapa final'!#REF!),"")</f>
        <v>#REF!</v>
      </c>
      <c r="O49" s="48" t="e">
        <f>IF(AND('Mapa final'!#REF!="Muy Baja",'Mapa final'!#REF!="Leve"),CONCATENATE("R4C",'Mapa final'!#REF!),"")</f>
        <v>#REF!</v>
      </c>
      <c r="P49" s="46" t="e">
        <f>IF(AND('Mapa final'!#REF!="Muy Baja",'Mapa final'!#REF!="Menor"),CONCATENATE("R4C",'Mapa final'!#REF!),"")</f>
        <v>#REF!</v>
      </c>
      <c r="Q49" s="47" t="e">
        <f>IF(AND('Mapa final'!#REF!="Muy Baja",'Mapa final'!#REF!="Menor"),CONCATENATE("R4C",'Mapa final'!#REF!),"")</f>
        <v>#REF!</v>
      </c>
      <c r="R49" s="47" t="e">
        <f>IF(AND('Mapa final'!#REF!="Muy Baja",'Mapa final'!#REF!="Menor"),CONCATENATE("R4C",'Mapa final'!#REF!),"")</f>
        <v>#REF!</v>
      </c>
      <c r="S49" s="47" t="e">
        <f>IF(AND('Mapa final'!#REF!="Muy Baja",'Mapa final'!#REF!="Menor"),CONCATENATE("R4C",'Mapa final'!#REF!),"")</f>
        <v>#REF!</v>
      </c>
      <c r="T49" s="47" t="e">
        <f>IF(AND('Mapa final'!#REF!="Muy Baja",'Mapa final'!#REF!="Menor"),CONCATENATE("R4C",'Mapa final'!#REF!),"")</f>
        <v>#REF!</v>
      </c>
      <c r="U49" s="48" t="e">
        <f>IF(AND('Mapa final'!#REF!="Muy Baja",'Mapa final'!#REF!="Menor"),CONCATENATE("R4C",'Mapa final'!#REF!),"")</f>
        <v>#REF!</v>
      </c>
      <c r="V49" s="37" t="e">
        <f>IF(AND('Mapa final'!#REF!="Muy Baja",'Mapa final'!#REF!="Moderado"),CONCATENATE("R4C",'Mapa final'!#REF!),"")</f>
        <v>#REF!</v>
      </c>
      <c r="W49" s="38" t="e">
        <f>IF(AND('Mapa final'!#REF!="Muy Baja",'Mapa final'!#REF!="Moderado"),CONCATENATE("R4C",'Mapa final'!#REF!),"")</f>
        <v>#REF!</v>
      </c>
      <c r="X49" s="38" t="e">
        <f>IF(AND('Mapa final'!#REF!="Muy Baja",'Mapa final'!#REF!="Moderado"),CONCATENATE("R4C",'Mapa final'!#REF!),"")</f>
        <v>#REF!</v>
      </c>
      <c r="Y49" s="38" t="e">
        <f>IF(AND('Mapa final'!#REF!="Muy Baja",'Mapa final'!#REF!="Moderado"),CONCATENATE("R4C",'Mapa final'!#REF!),"")</f>
        <v>#REF!</v>
      </c>
      <c r="Z49" s="38" t="e">
        <f>IF(AND('Mapa final'!#REF!="Muy Baja",'Mapa final'!#REF!="Moderado"),CONCATENATE("R4C",'Mapa final'!#REF!),"")</f>
        <v>#REF!</v>
      </c>
      <c r="AA49" s="39" t="e">
        <f>IF(AND('Mapa final'!#REF!="Muy Baja",'Mapa final'!#REF!="Moderado"),CONCATENATE("R4C",'Mapa final'!#REF!),"")</f>
        <v>#REF!</v>
      </c>
      <c r="AB49" s="22" t="e">
        <f>IF(AND('Mapa final'!#REF!="Muy Baja",'Mapa final'!#REF!="Mayor"),CONCATENATE("R4C",'Mapa final'!#REF!),"")</f>
        <v>#REF!</v>
      </c>
      <c r="AC49" s="23" t="e">
        <f>IF(AND('Mapa final'!#REF!="Muy Baja",'Mapa final'!#REF!="Mayor"),CONCATENATE("R4C",'Mapa final'!#REF!),"")</f>
        <v>#REF!</v>
      </c>
      <c r="AD49" s="23" t="e">
        <f>IF(AND('Mapa final'!#REF!="Muy Baja",'Mapa final'!#REF!="Mayor"),CONCATENATE("R4C",'Mapa final'!#REF!),"")</f>
        <v>#REF!</v>
      </c>
      <c r="AE49" s="23" t="e">
        <f>IF(AND('Mapa final'!#REF!="Muy Baja",'Mapa final'!#REF!="Mayor"),CONCATENATE("R4C",'Mapa final'!#REF!),"")</f>
        <v>#REF!</v>
      </c>
      <c r="AF49" s="23" t="e">
        <f>IF(AND('Mapa final'!#REF!="Muy Baja",'Mapa final'!#REF!="Mayor"),CONCATENATE("R4C",'Mapa final'!#REF!),"")</f>
        <v>#REF!</v>
      </c>
      <c r="AG49" s="24" t="e">
        <f>IF(AND('Mapa final'!#REF!="Muy Baja",'Mapa final'!#REF!="Mayor"),CONCATENATE("R4C",'Mapa final'!#REF!),"")</f>
        <v>#REF!</v>
      </c>
      <c r="AH49" s="25" t="e">
        <f>IF(AND('Mapa final'!#REF!="Muy Baja",'Mapa final'!#REF!="Catastrófico"),CONCATENATE("R4C",'Mapa final'!#REF!),"")</f>
        <v>#REF!</v>
      </c>
      <c r="AI49" s="26" t="e">
        <f>IF(AND('Mapa final'!#REF!="Muy Baja",'Mapa final'!#REF!="Catastrófico"),CONCATENATE("R4C",'Mapa final'!#REF!),"")</f>
        <v>#REF!</v>
      </c>
      <c r="AJ49" s="26" t="e">
        <f>IF(AND('Mapa final'!#REF!="Muy Baja",'Mapa final'!#REF!="Catastrófico"),CONCATENATE("R4C",'Mapa final'!#REF!),"")</f>
        <v>#REF!</v>
      </c>
      <c r="AK49" s="26" t="e">
        <f>IF(AND('Mapa final'!#REF!="Muy Baja",'Mapa final'!#REF!="Catastrófico"),CONCATENATE("R4C",'Mapa final'!#REF!),"")</f>
        <v>#REF!</v>
      </c>
      <c r="AL49" s="26" t="e">
        <f>IF(AND('Mapa final'!#REF!="Muy Baja",'Mapa final'!#REF!="Catastrófico"),CONCATENATE("R4C",'Mapa final'!#REF!),"")</f>
        <v>#REF!</v>
      </c>
      <c r="AM49" s="27" t="e">
        <f>IF(AND('Mapa final'!#REF!="Muy Baja",'Mapa final'!#REF!="Catastrófico"),CONCATENATE("R4C",'Mapa final'!#REF!),"")</f>
        <v>#REF!</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487"/>
      <c r="C50" s="487"/>
      <c r="D50" s="488"/>
      <c r="E50" s="586"/>
      <c r="F50" s="585"/>
      <c r="G50" s="585"/>
      <c r="H50" s="585"/>
      <c r="I50" s="601"/>
      <c r="J50" s="46" t="e">
        <f>IF(AND('Mapa final'!#REF!="Muy Baja",'Mapa final'!#REF!="Leve"),CONCATENATE("R5C",'Mapa final'!#REF!),"")</f>
        <v>#REF!</v>
      </c>
      <c r="K50" s="47" t="e">
        <f>IF(AND('Mapa final'!#REF!="Muy Baja",'Mapa final'!#REF!="Leve"),CONCATENATE("R5C",'Mapa final'!#REF!),"")</f>
        <v>#REF!</v>
      </c>
      <c r="L50" s="47" t="e">
        <f>IF(AND('Mapa final'!#REF!="Muy Baja",'Mapa final'!#REF!="Leve"),CONCATENATE("R5C",'Mapa final'!#REF!),"")</f>
        <v>#REF!</v>
      </c>
      <c r="M50" s="47" t="e">
        <f>IF(AND('Mapa final'!#REF!="Muy Baja",'Mapa final'!#REF!="Leve"),CONCATENATE("R5C",'Mapa final'!#REF!),"")</f>
        <v>#REF!</v>
      </c>
      <c r="N50" s="47" t="e">
        <f>IF(AND('Mapa final'!#REF!="Muy Baja",'Mapa final'!#REF!="Leve"),CONCATENATE("R5C",'Mapa final'!#REF!),"")</f>
        <v>#REF!</v>
      </c>
      <c r="O50" s="48" t="e">
        <f>IF(AND('Mapa final'!#REF!="Muy Baja",'Mapa final'!#REF!="Leve"),CONCATENATE("R5C",'Mapa final'!#REF!),"")</f>
        <v>#REF!</v>
      </c>
      <c r="P50" s="46" t="e">
        <f>IF(AND('Mapa final'!#REF!="Muy Baja",'Mapa final'!#REF!="Menor"),CONCATENATE("R5C",'Mapa final'!#REF!),"")</f>
        <v>#REF!</v>
      </c>
      <c r="Q50" s="47" t="e">
        <f>IF(AND('Mapa final'!#REF!="Muy Baja",'Mapa final'!#REF!="Menor"),CONCATENATE("R5C",'Mapa final'!#REF!),"")</f>
        <v>#REF!</v>
      </c>
      <c r="R50" s="47" t="e">
        <f>IF(AND('Mapa final'!#REF!="Muy Baja",'Mapa final'!#REF!="Menor"),CONCATENATE("R5C",'Mapa final'!#REF!),"")</f>
        <v>#REF!</v>
      </c>
      <c r="S50" s="47" t="e">
        <f>IF(AND('Mapa final'!#REF!="Muy Baja",'Mapa final'!#REF!="Menor"),CONCATENATE("R5C",'Mapa final'!#REF!),"")</f>
        <v>#REF!</v>
      </c>
      <c r="T50" s="47" t="e">
        <f>IF(AND('Mapa final'!#REF!="Muy Baja",'Mapa final'!#REF!="Menor"),CONCATENATE("R5C",'Mapa final'!#REF!),"")</f>
        <v>#REF!</v>
      </c>
      <c r="U50" s="48" t="e">
        <f>IF(AND('Mapa final'!#REF!="Muy Baja",'Mapa final'!#REF!="Menor"),CONCATENATE("R5C",'Mapa final'!#REF!),"")</f>
        <v>#REF!</v>
      </c>
      <c r="V50" s="37" t="e">
        <f>IF(AND('Mapa final'!#REF!="Muy Baja",'Mapa final'!#REF!="Moderado"),CONCATENATE("R5C",'Mapa final'!#REF!),"")</f>
        <v>#REF!</v>
      </c>
      <c r="W50" s="38" t="e">
        <f>IF(AND('Mapa final'!#REF!="Muy Baja",'Mapa final'!#REF!="Moderado"),CONCATENATE("R5C",'Mapa final'!#REF!),"")</f>
        <v>#REF!</v>
      </c>
      <c r="X50" s="38" t="e">
        <f>IF(AND('Mapa final'!#REF!="Muy Baja",'Mapa final'!#REF!="Moderado"),CONCATENATE("R5C",'Mapa final'!#REF!),"")</f>
        <v>#REF!</v>
      </c>
      <c r="Y50" s="38" t="e">
        <f>IF(AND('Mapa final'!#REF!="Muy Baja",'Mapa final'!#REF!="Moderado"),CONCATENATE("R5C",'Mapa final'!#REF!),"")</f>
        <v>#REF!</v>
      </c>
      <c r="Z50" s="38" t="e">
        <f>IF(AND('Mapa final'!#REF!="Muy Baja",'Mapa final'!#REF!="Moderado"),CONCATENATE("R5C",'Mapa final'!#REF!),"")</f>
        <v>#REF!</v>
      </c>
      <c r="AA50" s="39" t="e">
        <f>IF(AND('Mapa final'!#REF!="Muy Baja",'Mapa final'!#REF!="Moderado"),CONCATENATE("R5C",'Mapa final'!#REF!),"")</f>
        <v>#REF!</v>
      </c>
      <c r="AB50" s="22" t="e">
        <f>IF(AND('Mapa final'!#REF!="Muy Baja",'Mapa final'!#REF!="Mayor"),CONCATENATE("R5C",'Mapa final'!#REF!),"")</f>
        <v>#REF!</v>
      </c>
      <c r="AC50" s="23" t="e">
        <f>IF(AND('Mapa final'!#REF!="Muy Baja",'Mapa final'!#REF!="Mayor"),CONCATENATE("R5C",'Mapa final'!#REF!),"")</f>
        <v>#REF!</v>
      </c>
      <c r="AD50" s="23" t="e">
        <f>IF(AND('Mapa final'!#REF!="Muy Baja",'Mapa final'!#REF!="Mayor"),CONCATENATE("R5C",'Mapa final'!#REF!),"")</f>
        <v>#REF!</v>
      </c>
      <c r="AE50" s="23" t="e">
        <f>IF(AND('Mapa final'!#REF!="Muy Baja",'Mapa final'!#REF!="Mayor"),CONCATENATE("R5C",'Mapa final'!#REF!),"")</f>
        <v>#REF!</v>
      </c>
      <c r="AF50" s="23" t="e">
        <f>IF(AND('Mapa final'!#REF!="Muy Baja",'Mapa final'!#REF!="Mayor"),CONCATENATE("R5C",'Mapa final'!#REF!),"")</f>
        <v>#REF!</v>
      </c>
      <c r="AG50" s="24" t="e">
        <f>IF(AND('Mapa final'!#REF!="Muy Baja",'Mapa final'!#REF!="Mayor"),CONCATENATE("R5C",'Mapa final'!#REF!),"")</f>
        <v>#REF!</v>
      </c>
      <c r="AH50" s="25" t="e">
        <f>IF(AND('Mapa final'!#REF!="Muy Baja",'Mapa final'!#REF!="Catastrófico"),CONCATENATE("R5C",'Mapa final'!#REF!),"")</f>
        <v>#REF!</v>
      </c>
      <c r="AI50" s="26" t="e">
        <f>IF(AND('Mapa final'!#REF!="Muy Baja",'Mapa final'!#REF!="Catastrófico"),CONCATENATE("R5C",'Mapa final'!#REF!),"")</f>
        <v>#REF!</v>
      </c>
      <c r="AJ50" s="26" t="e">
        <f>IF(AND('Mapa final'!#REF!="Muy Baja",'Mapa final'!#REF!="Catastrófico"),CONCATENATE("R5C",'Mapa final'!#REF!),"")</f>
        <v>#REF!</v>
      </c>
      <c r="AK50" s="26" t="e">
        <f>IF(AND('Mapa final'!#REF!="Muy Baja",'Mapa final'!#REF!="Catastrófico"),CONCATENATE("R5C",'Mapa final'!#REF!),"")</f>
        <v>#REF!</v>
      </c>
      <c r="AL50" s="26" t="e">
        <f>IF(AND('Mapa final'!#REF!="Muy Baja",'Mapa final'!#REF!="Catastrófico"),CONCATENATE("R5C",'Mapa final'!#REF!),"")</f>
        <v>#REF!</v>
      </c>
      <c r="AM50" s="27" t="e">
        <f>IF(AND('Mapa final'!#REF!="Muy Baja",'Mapa final'!#REF!="Catastrófico"),CONCATENATE("R5C",'Mapa final'!#REF!),"")</f>
        <v>#REF!</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487"/>
      <c r="C51" s="487"/>
      <c r="D51" s="488"/>
      <c r="E51" s="586"/>
      <c r="F51" s="585"/>
      <c r="G51" s="585"/>
      <c r="H51" s="585"/>
      <c r="I51" s="601"/>
      <c r="J51" s="46" t="str">
        <f>IF(AND('Mapa final'!$AB$12="Muy Baja",'Mapa final'!$AD$12="Leve"),CONCATENATE("R6C",'Mapa final'!$R$12),"")</f>
        <v/>
      </c>
      <c r="K51" s="47" t="str">
        <f>IF(AND('Mapa final'!$AB$13="Muy Baja",'Mapa final'!$AD$13="Leve"),CONCATENATE("R6C",'Mapa final'!$R$13),"")</f>
        <v/>
      </c>
      <c r="L51" s="47" t="e">
        <f>IF(AND('Mapa final'!#REF!="Muy Baja",'Mapa final'!#REF!="Leve"),CONCATENATE("R6C",'Mapa final'!#REF!),"")</f>
        <v>#REF!</v>
      </c>
      <c r="M51" s="47" t="e">
        <f>IF(AND('Mapa final'!#REF!="Muy Baja",'Mapa final'!#REF!="Leve"),CONCATENATE("R6C",'Mapa final'!#REF!),"")</f>
        <v>#REF!</v>
      </c>
      <c r="N51" s="47" t="e">
        <f>IF(AND('Mapa final'!#REF!="Muy Baja",'Mapa final'!#REF!="Leve"),CONCATENATE("R6C",'Mapa final'!#REF!),"")</f>
        <v>#REF!</v>
      </c>
      <c r="O51" s="48" t="e">
        <f>IF(AND('Mapa final'!#REF!="Muy Baja",'Mapa final'!#REF!="Leve"),CONCATENATE("R6C",'Mapa final'!#REF!),"")</f>
        <v>#REF!</v>
      </c>
      <c r="P51" s="46" t="str">
        <f>IF(AND('Mapa final'!$AB$12="Muy Baja",'Mapa final'!$AD$12="Menor"),CONCATENATE("R6C",'Mapa final'!$R$12),"")</f>
        <v/>
      </c>
      <c r="Q51" s="47" t="str">
        <f>IF(AND('Mapa final'!$AB$13="Muy Baja",'Mapa final'!$AD$13="Menor"),CONCATENATE("R6C",'Mapa final'!$R$13),"")</f>
        <v/>
      </c>
      <c r="R51" s="47" t="e">
        <f>IF(AND('Mapa final'!#REF!="Muy Baja",'Mapa final'!#REF!="Menor"),CONCATENATE("R6C",'Mapa final'!#REF!),"")</f>
        <v>#REF!</v>
      </c>
      <c r="S51" s="47" t="e">
        <f>IF(AND('Mapa final'!#REF!="Muy Baja",'Mapa final'!#REF!="Menor"),CONCATENATE("R6C",'Mapa final'!#REF!),"")</f>
        <v>#REF!</v>
      </c>
      <c r="T51" s="47" t="e">
        <f>IF(AND('Mapa final'!#REF!="Muy Baja",'Mapa final'!#REF!="Menor"),CONCATENATE("R6C",'Mapa final'!#REF!),"")</f>
        <v>#REF!</v>
      </c>
      <c r="U51" s="48" t="e">
        <f>IF(AND('Mapa final'!#REF!="Muy Baja",'Mapa final'!#REF!="Menor"),CONCATENATE("R6C",'Mapa final'!#REF!),"")</f>
        <v>#REF!</v>
      </c>
      <c r="V51" s="37" t="str">
        <f>IF(AND('Mapa final'!$AB$12="Muy Baja",'Mapa final'!$AD$12="Moderado"),CONCATENATE("R6C",'Mapa final'!$R$12),"")</f>
        <v/>
      </c>
      <c r="W51" s="38" t="str">
        <f>IF(AND('Mapa final'!$AB$13="Muy Baja",'Mapa final'!$AD$13="Moderado"),CONCATENATE("R6C",'Mapa final'!$R$13),"")</f>
        <v/>
      </c>
      <c r="X51" s="38" t="e">
        <f>IF(AND('Mapa final'!#REF!="Muy Baja",'Mapa final'!#REF!="Moderado"),CONCATENATE("R6C",'Mapa final'!#REF!),"")</f>
        <v>#REF!</v>
      </c>
      <c r="Y51" s="38" t="e">
        <f>IF(AND('Mapa final'!#REF!="Muy Baja",'Mapa final'!#REF!="Moderado"),CONCATENATE("R6C",'Mapa final'!#REF!),"")</f>
        <v>#REF!</v>
      </c>
      <c r="Z51" s="38" t="e">
        <f>IF(AND('Mapa final'!#REF!="Muy Baja",'Mapa final'!#REF!="Moderado"),CONCATENATE("R6C",'Mapa final'!#REF!),"")</f>
        <v>#REF!</v>
      </c>
      <c r="AA51" s="39" t="e">
        <f>IF(AND('Mapa final'!#REF!="Muy Baja",'Mapa final'!#REF!="Moderado"),CONCATENATE("R6C",'Mapa final'!#REF!),"")</f>
        <v>#REF!</v>
      </c>
      <c r="AB51" s="22" t="str">
        <f>IF(AND('Mapa final'!$AB$12="Muy Baja",'Mapa final'!$AD$12="Mayor"),CONCATENATE("R6C",'Mapa final'!$R$12),"")</f>
        <v/>
      </c>
      <c r="AC51" s="23" t="str">
        <f>IF(AND('Mapa final'!$AB$13="Muy Baja",'Mapa final'!$AD$13="Mayor"),CONCATENATE("R6C",'Mapa final'!$R$13),"")</f>
        <v/>
      </c>
      <c r="AD51" s="23" t="e">
        <f>IF(AND('Mapa final'!#REF!="Muy Baja",'Mapa final'!#REF!="Mayor"),CONCATENATE("R6C",'Mapa final'!#REF!),"")</f>
        <v>#REF!</v>
      </c>
      <c r="AE51" s="23" t="e">
        <f>IF(AND('Mapa final'!#REF!="Muy Baja",'Mapa final'!#REF!="Mayor"),CONCATENATE("R6C",'Mapa final'!#REF!),"")</f>
        <v>#REF!</v>
      </c>
      <c r="AF51" s="23" t="e">
        <f>IF(AND('Mapa final'!#REF!="Muy Baja",'Mapa final'!#REF!="Mayor"),CONCATENATE("R6C",'Mapa final'!#REF!),"")</f>
        <v>#REF!</v>
      </c>
      <c r="AG51" s="24" t="e">
        <f>IF(AND('Mapa final'!#REF!="Muy Baja",'Mapa final'!#REF!="Mayor"),CONCATENATE("R6C",'Mapa final'!#REF!),"")</f>
        <v>#REF!</v>
      </c>
      <c r="AH51" s="25" t="str">
        <f>IF(AND('Mapa final'!$AB$12="Muy Baja",'Mapa final'!$AD$12="Catastrófico"),CONCATENATE("R6C",'Mapa final'!$R$12),"")</f>
        <v/>
      </c>
      <c r="AI51" s="26" t="str">
        <f>IF(AND('Mapa final'!$AB$13="Muy Baja",'Mapa final'!$AD$13="Catastrófico"),CONCATENATE("R6C",'Mapa final'!$R$13),"")</f>
        <v/>
      </c>
      <c r="AJ51" s="26" t="e">
        <f>IF(AND('Mapa final'!#REF!="Muy Baja",'Mapa final'!#REF!="Catastrófico"),CONCATENATE("R6C",'Mapa final'!#REF!),"")</f>
        <v>#REF!</v>
      </c>
      <c r="AK51" s="26" t="e">
        <f>IF(AND('Mapa final'!#REF!="Muy Baja",'Mapa final'!#REF!="Catastrófico"),CONCATENATE("R6C",'Mapa final'!#REF!),"")</f>
        <v>#REF!</v>
      </c>
      <c r="AL51" s="26" t="e">
        <f>IF(AND('Mapa final'!#REF!="Muy Baja",'Mapa final'!#REF!="Catastrófico"),CONCATENATE("R6C",'Mapa final'!#REF!),"")</f>
        <v>#REF!</v>
      </c>
      <c r="AM51" s="27" t="e">
        <f>IF(AND('Mapa final'!#REF!="Muy Baja",'Mapa final'!#REF!="Catastrófico"),CONCATENATE("R6C",'Mapa final'!#REF!),"")</f>
        <v>#REF!</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487"/>
      <c r="C52" s="487"/>
      <c r="D52" s="488"/>
      <c r="E52" s="586"/>
      <c r="F52" s="585"/>
      <c r="G52" s="585"/>
      <c r="H52" s="585"/>
      <c r="I52" s="601"/>
      <c r="J52" s="46" t="str">
        <f>IF(AND('Mapa final'!$AB$14="Muy Baja",'Mapa final'!$AD$14="Leve"),CONCATENATE("R7C",'Mapa final'!$R$14),"")</f>
        <v/>
      </c>
      <c r="K52" s="47" t="str">
        <f>IF(AND('Mapa final'!$AB$15="Muy Baja",'Mapa final'!$AD$15="Leve"),CONCATENATE("R7C",'Mapa final'!$R$15),"")</f>
        <v/>
      </c>
      <c r="L52" s="47" t="e">
        <f>IF(AND('Mapa final'!#REF!="Muy Baja",'Mapa final'!#REF!="Leve"),CONCATENATE("R7C",'Mapa final'!#REF!),"")</f>
        <v>#REF!</v>
      </c>
      <c r="M52" s="47" t="e">
        <f>IF(AND('Mapa final'!#REF!="Muy Baja",'Mapa final'!#REF!="Leve"),CONCATENATE("R7C",'Mapa final'!#REF!),"")</f>
        <v>#REF!</v>
      </c>
      <c r="N52" s="47" t="e">
        <f>IF(AND('Mapa final'!#REF!="Muy Baja",'Mapa final'!#REF!="Leve"),CONCATENATE("R7C",'Mapa final'!#REF!),"")</f>
        <v>#REF!</v>
      </c>
      <c r="O52" s="48" t="e">
        <f>IF(AND('Mapa final'!#REF!="Muy Baja",'Mapa final'!#REF!="Leve"),CONCATENATE("R7C",'Mapa final'!#REF!),"")</f>
        <v>#REF!</v>
      </c>
      <c r="P52" s="46" t="str">
        <f>IF(AND('Mapa final'!$AB$14="Muy Baja",'Mapa final'!$AD$14="Menor"),CONCATENATE("R7C",'Mapa final'!$R$14),"")</f>
        <v/>
      </c>
      <c r="Q52" s="47" t="str">
        <f>IF(AND('Mapa final'!$AB$15="Muy Baja",'Mapa final'!$AD$15="Menor"),CONCATENATE("R7C",'Mapa final'!$R$15),"")</f>
        <v/>
      </c>
      <c r="R52" s="47" t="e">
        <f>IF(AND('Mapa final'!#REF!="Muy Baja",'Mapa final'!#REF!="Menor"),CONCATENATE("R7C",'Mapa final'!#REF!),"")</f>
        <v>#REF!</v>
      </c>
      <c r="S52" s="47" t="e">
        <f>IF(AND('Mapa final'!#REF!="Muy Baja",'Mapa final'!#REF!="Menor"),CONCATENATE("R7C",'Mapa final'!#REF!),"")</f>
        <v>#REF!</v>
      </c>
      <c r="T52" s="47" t="e">
        <f>IF(AND('Mapa final'!#REF!="Muy Baja",'Mapa final'!#REF!="Menor"),CONCATENATE("R7C",'Mapa final'!#REF!),"")</f>
        <v>#REF!</v>
      </c>
      <c r="U52" s="48" t="e">
        <f>IF(AND('Mapa final'!#REF!="Muy Baja",'Mapa final'!#REF!="Menor"),CONCATENATE("R7C",'Mapa final'!#REF!),"")</f>
        <v>#REF!</v>
      </c>
      <c r="V52" s="37" t="str">
        <f>IF(AND('Mapa final'!$AB$14="Muy Baja",'Mapa final'!$AD$14="Moderado"),CONCATENATE("R7C",'Mapa final'!$R$14),"")</f>
        <v/>
      </c>
      <c r="W52" s="38" t="str">
        <f>IF(AND('Mapa final'!$AB$15="Muy Baja",'Mapa final'!$AD$15="Moderado"),CONCATENATE("R7C",'Mapa final'!$R$15),"")</f>
        <v/>
      </c>
      <c r="X52" s="38" t="e">
        <f>IF(AND('Mapa final'!#REF!="Muy Baja",'Mapa final'!#REF!="Moderado"),CONCATENATE("R7C",'Mapa final'!#REF!),"")</f>
        <v>#REF!</v>
      </c>
      <c r="Y52" s="38" t="e">
        <f>IF(AND('Mapa final'!#REF!="Muy Baja",'Mapa final'!#REF!="Moderado"),CONCATENATE("R7C",'Mapa final'!#REF!),"")</f>
        <v>#REF!</v>
      </c>
      <c r="Z52" s="38" t="e">
        <f>IF(AND('Mapa final'!#REF!="Muy Baja",'Mapa final'!#REF!="Moderado"),CONCATENATE("R7C",'Mapa final'!#REF!),"")</f>
        <v>#REF!</v>
      </c>
      <c r="AA52" s="39" t="e">
        <f>IF(AND('Mapa final'!#REF!="Muy Baja",'Mapa final'!#REF!="Moderado"),CONCATENATE("R7C",'Mapa final'!#REF!),"")</f>
        <v>#REF!</v>
      </c>
      <c r="AB52" s="22" t="str">
        <f>IF(AND('Mapa final'!$AB$14="Muy Baja",'Mapa final'!$AD$14="Mayor"),CONCATENATE("R7C",'Mapa final'!$R$14),"")</f>
        <v>R7C1</v>
      </c>
      <c r="AC52" s="23" t="str">
        <f>IF(AND('Mapa final'!$AB$15="Muy Baja",'Mapa final'!$AD$15="Mayor"),CONCATENATE("R7C",'Mapa final'!$R$15),"")</f>
        <v/>
      </c>
      <c r="AD52" s="23" t="e">
        <f>IF(AND('Mapa final'!#REF!="Muy Baja",'Mapa final'!#REF!="Mayor"),CONCATENATE("R7C",'Mapa final'!#REF!),"")</f>
        <v>#REF!</v>
      </c>
      <c r="AE52" s="23" t="e">
        <f>IF(AND('Mapa final'!#REF!="Muy Baja",'Mapa final'!#REF!="Mayor"),CONCATENATE("R7C",'Mapa final'!#REF!),"")</f>
        <v>#REF!</v>
      </c>
      <c r="AF52" s="23" t="e">
        <f>IF(AND('Mapa final'!#REF!="Muy Baja",'Mapa final'!#REF!="Mayor"),CONCATENATE("R7C",'Mapa final'!#REF!),"")</f>
        <v>#REF!</v>
      </c>
      <c r="AG52" s="24" t="e">
        <f>IF(AND('Mapa final'!#REF!="Muy Baja",'Mapa final'!#REF!="Mayor"),CONCATENATE("R7C",'Mapa final'!#REF!),"")</f>
        <v>#REF!</v>
      </c>
      <c r="AH52" s="25" t="str">
        <f>IF(AND('Mapa final'!$AB$14="Muy Baja",'Mapa final'!$AD$14="Catastrófico"),CONCATENATE("R7C",'Mapa final'!$R$14),"")</f>
        <v/>
      </c>
      <c r="AI52" s="26" t="str">
        <f>IF(AND('Mapa final'!$AB$15="Muy Baja",'Mapa final'!$AD$15="Catastrófico"),CONCATENATE("R7C",'Mapa final'!$R$15),"")</f>
        <v/>
      </c>
      <c r="AJ52" s="26" t="e">
        <f>IF(AND('Mapa final'!#REF!="Muy Baja",'Mapa final'!#REF!="Catastrófico"),CONCATENATE("R7C",'Mapa final'!#REF!),"")</f>
        <v>#REF!</v>
      </c>
      <c r="AK52" s="26" t="e">
        <f>IF(AND('Mapa final'!#REF!="Muy Baja",'Mapa final'!#REF!="Catastrófico"),CONCATENATE("R7C",'Mapa final'!#REF!),"")</f>
        <v>#REF!</v>
      </c>
      <c r="AL52" s="26" t="e">
        <f>IF(AND('Mapa final'!#REF!="Muy Baja",'Mapa final'!#REF!="Catastrófico"),CONCATENATE("R7C",'Mapa final'!#REF!),"")</f>
        <v>#REF!</v>
      </c>
      <c r="AM52" s="27" t="e">
        <f>IF(AND('Mapa final'!#REF!="Muy Baja",'Mapa final'!#REF!="Catastrófico"),CONCATENATE("R7C",'Mapa final'!#REF!),"")</f>
        <v>#REF!</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487"/>
      <c r="C53" s="487"/>
      <c r="D53" s="488"/>
      <c r="E53" s="586"/>
      <c r="F53" s="585"/>
      <c r="G53" s="585"/>
      <c r="H53" s="585"/>
      <c r="I53" s="601"/>
      <c r="J53" s="46" t="e">
        <f>IF(AND('Mapa final'!#REF!="Muy Baja",'Mapa final'!#REF!="Leve"),CONCATENATE("R8C",'Mapa final'!#REF!),"")</f>
        <v>#REF!</v>
      </c>
      <c r="K53" s="47" t="e">
        <f>IF(AND('Mapa final'!#REF!="Muy Baja",'Mapa final'!#REF!="Leve"),CONCATENATE("R8C",'Mapa final'!#REF!),"")</f>
        <v>#REF!</v>
      </c>
      <c r="L53" s="47" t="e">
        <f>IF(AND('Mapa final'!#REF!="Muy Baja",'Mapa final'!#REF!="Leve"),CONCATENATE("R8C",'Mapa final'!#REF!),"")</f>
        <v>#REF!</v>
      </c>
      <c r="M53" s="47" t="e">
        <f>IF(AND('Mapa final'!#REF!="Muy Baja",'Mapa final'!#REF!="Leve"),CONCATENATE("R8C",'Mapa final'!#REF!),"")</f>
        <v>#REF!</v>
      </c>
      <c r="N53" s="47" t="e">
        <f>IF(AND('Mapa final'!#REF!="Muy Baja",'Mapa final'!#REF!="Leve"),CONCATENATE("R8C",'Mapa final'!#REF!),"")</f>
        <v>#REF!</v>
      </c>
      <c r="O53" s="48" t="e">
        <f>IF(AND('Mapa final'!#REF!="Muy Baja",'Mapa final'!#REF!="Leve"),CONCATENATE("R8C",'Mapa final'!#REF!),"")</f>
        <v>#REF!</v>
      </c>
      <c r="P53" s="46" t="e">
        <f>IF(AND('Mapa final'!#REF!="Muy Baja",'Mapa final'!#REF!="Menor"),CONCATENATE("R8C",'Mapa final'!#REF!),"")</f>
        <v>#REF!</v>
      </c>
      <c r="Q53" s="47" t="e">
        <f>IF(AND('Mapa final'!#REF!="Muy Baja",'Mapa final'!#REF!="Menor"),CONCATENATE("R8C",'Mapa final'!#REF!),"")</f>
        <v>#REF!</v>
      </c>
      <c r="R53" s="47" t="e">
        <f>IF(AND('Mapa final'!#REF!="Muy Baja",'Mapa final'!#REF!="Menor"),CONCATENATE("R8C",'Mapa final'!#REF!),"")</f>
        <v>#REF!</v>
      </c>
      <c r="S53" s="47" t="e">
        <f>IF(AND('Mapa final'!#REF!="Muy Baja",'Mapa final'!#REF!="Menor"),CONCATENATE("R8C",'Mapa final'!#REF!),"")</f>
        <v>#REF!</v>
      </c>
      <c r="T53" s="47" t="e">
        <f>IF(AND('Mapa final'!#REF!="Muy Baja",'Mapa final'!#REF!="Menor"),CONCATENATE("R8C",'Mapa final'!#REF!),"")</f>
        <v>#REF!</v>
      </c>
      <c r="U53" s="48" t="e">
        <f>IF(AND('Mapa final'!#REF!="Muy Baja",'Mapa final'!#REF!="Menor"),CONCATENATE("R8C",'Mapa final'!#REF!),"")</f>
        <v>#REF!</v>
      </c>
      <c r="V53" s="37" t="e">
        <f>IF(AND('Mapa final'!#REF!="Muy Baja",'Mapa final'!#REF!="Moderado"),CONCATENATE("R8C",'Mapa final'!#REF!),"")</f>
        <v>#REF!</v>
      </c>
      <c r="W53" s="38" t="e">
        <f>IF(AND('Mapa final'!#REF!="Muy Baja",'Mapa final'!#REF!="Moderado"),CONCATENATE("R8C",'Mapa final'!#REF!),"")</f>
        <v>#REF!</v>
      </c>
      <c r="X53" s="38" t="e">
        <f>IF(AND('Mapa final'!#REF!="Muy Baja",'Mapa final'!#REF!="Moderado"),CONCATENATE("R8C",'Mapa final'!#REF!),"")</f>
        <v>#REF!</v>
      </c>
      <c r="Y53" s="38" t="e">
        <f>IF(AND('Mapa final'!#REF!="Muy Baja",'Mapa final'!#REF!="Moderado"),CONCATENATE("R8C",'Mapa final'!#REF!),"")</f>
        <v>#REF!</v>
      </c>
      <c r="Z53" s="38" t="e">
        <f>IF(AND('Mapa final'!#REF!="Muy Baja",'Mapa final'!#REF!="Moderado"),CONCATENATE("R8C",'Mapa final'!#REF!),"")</f>
        <v>#REF!</v>
      </c>
      <c r="AA53" s="39" t="e">
        <f>IF(AND('Mapa final'!#REF!="Muy Baja",'Mapa final'!#REF!="Moderado"),CONCATENATE("R8C",'Mapa final'!#REF!),"")</f>
        <v>#REF!</v>
      </c>
      <c r="AB53" s="22" t="e">
        <f>IF(AND('Mapa final'!#REF!="Muy Baja",'Mapa final'!#REF!="Mayor"),CONCATENATE("R8C",'Mapa final'!#REF!),"")</f>
        <v>#REF!</v>
      </c>
      <c r="AC53" s="23" t="e">
        <f>IF(AND('Mapa final'!#REF!="Muy Baja",'Mapa final'!#REF!="Mayor"),CONCATENATE("R8C",'Mapa final'!#REF!),"")</f>
        <v>#REF!</v>
      </c>
      <c r="AD53" s="23" t="e">
        <f>IF(AND('Mapa final'!#REF!="Muy Baja",'Mapa final'!#REF!="Mayor"),CONCATENATE("R8C",'Mapa final'!#REF!),"")</f>
        <v>#REF!</v>
      </c>
      <c r="AE53" s="23" t="e">
        <f>IF(AND('Mapa final'!#REF!="Muy Baja",'Mapa final'!#REF!="Mayor"),CONCATENATE("R8C",'Mapa final'!#REF!),"")</f>
        <v>#REF!</v>
      </c>
      <c r="AF53" s="23" t="e">
        <f>IF(AND('Mapa final'!#REF!="Muy Baja",'Mapa final'!#REF!="Mayor"),CONCATENATE("R8C",'Mapa final'!#REF!),"")</f>
        <v>#REF!</v>
      </c>
      <c r="AG53" s="24" t="e">
        <f>IF(AND('Mapa final'!#REF!="Muy Baja",'Mapa final'!#REF!="Mayor"),CONCATENATE("R8C",'Mapa final'!#REF!),"")</f>
        <v>#REF!</v>
      </c>
      <c r="AH53" s="25" t="e">
        <f>IF(AND('Mapa final'!#REF!="Muy Baja",'Mapa final'!#REF!="Catastrófico"),CONCATENATE("R8C",'Mapa final'!#REF!),"")</f>
        <v>#REF!</v>
      </c>
      <c r="AI53" s="26" t="e">
        <f>IF(AND('Mapa final'!#REF!="Muy Baja",'Mapa final'!#REF!="Catastrófico"),CONCATENATE("R8C",'Mapa final'!#REF!),"")</f>
        <v>#REF!</v>
      </c>
      <c r="AJ53" s="26" t="e">
        <f>IF(AND('Mapa final'!#REF!="Muy Baja",'Mapa final'!#REF!="Catastrófico"),CONCATENATE("R8C",'Mapa final'!#REF!),"")</f>
        <v>#REF!</v>
      </c>
      <c r="AK53" s="26" t="e">
        <f>IF(AND('Mapa final'!#REF!="Muy Baja",'Mapa final'!#REF!="Catastrófico"),CONCATENATE("R8C",'Mapa final'!#REF!),"")</f>
        <v>#REF!</v>
      </c>
      <c r="AL53" s="26" t="e">
        <f>IF(AND('Mapa final'!#REF!="Muy Baja",'Mapa final'!#REF!="Catastrófico"),CONCATENATE("R8C",'Mapa final'!#REF!),"")</f>
        <v>#REF!</v>
      </c>
      <c r="AM53" s="27" t="e">
        <f>IF(AND('Mapa final'!#REF!="Muy Baja",'Mapa final'!#REF!="Catastrófico"),CONCATENATE("R8C",'Mapa final'!#REF!),"")</f>
        <v>#REF!</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487"/>
      <c r="C54" s="487"/>
      <c r="D54" s="488"/>
      <c r="E54" s="586"/>
      <c r="F54" s="585"/>
      <c r="G54" s="585"/>
      <c r="H54" s="585"/>
      <c r="I54" s="601"/>
      <c r="J54" s="46" t="e">
        <f>IF(AND('Mapa final'!#REF!="Muy Baja",'Mapa final'!#REF!="Leve"),CONCATENATE("R9C",'Mapa final'!#REF!),"")</f>
        <v>#REF!</v>
      </c>
      <c r="K54" s="47" t="e">
        <f>IF(AND('Mapa final'!#REF!="Muy Baja",'Mapa final'!#REF!="Leve"),CONCATENATE("R9C",'Mapa final'!#REF!),"")</f>
        <v>#REF!</v>
      </c>
      <c r="L54" s="47" t="e">
        <f>IF(AND('Mapa final'!#REF!="Muy Baja",'Mapa final'!#REF!="Leve"),CONCATENATE("R9C",'Mapa final'!#REF!),"")</f>
        <v>#REF!</v>
      </c>
      <c r="M54" s="47" t="e">
        <f>IF(AND('Mapa final'!#REF!="Muy Baja",'Mapa final'!#REF!="Leve"),CONCATENATE("R9C",'Mapa final'!#REF!),"")</f>
        <v>#REF!</v>
      </c>
      <c r="N54" s="47" t="e">
        <f>IF(AND('Mapa final'!#REF!="Muy Baja",'Mapa final'!#REF!="Leve"),CONCATENATE("R9C",'Mapa final'!#REF!),"")</f>
        <v>#REF!</v>
      </c>
      <c r="O54" s="48" t="e">
        <f>IF(AND('Mapa final'!#REF!="Muy Baja",'Mapa final'!#REF!="Leve"),CONCATENATE("R9C",'Mapa final'!#REF!),"")</f>
        <v>#REF!</v>
      </c>
      <c r="P54" s="46" t="e">
        <f>IF(AND('Mapa final'!#REF!="Muy Baja",'Mapa final'!#REF!="Menor"),CONCATENATE("R9C",'Mapa final'!#REF!),"")</f>
        <v>#REF!</v>
      </c>
      <c r="Q54" s="47" t="e">
        <f>IF(AND('Mapa final'!#REF!="Muy Baja",'Mapa final'!#REF!="Menor"),CONCATENATE("R9C",'Mapa final'!#REF!),"")</f>
        <v>#REF!</v>
      </c>
      <c r="R54" s="47" t="e">
        <f>IF(AND('Mapa final'!#REF!="Muy Baja",'Mapa final'!#REF!="Menor"),CONCATENATE("R9C",'Mapa final'!#REF!),"")</f>
        <v>#REF!</v>
      </c>
      <c r="S54" s="47" t="e">
        <f>IF(AND('Mapa final'!#REF!="Muy Baja",'Mapa final'!#REF!="Menor"),CONCATENATE("R9C",'Mapa final'!#REF!),"")</f>
        <v>#REF!</v>
      </c>
      <c r="T54" s="47" t="e">
        <f>IF(AND('Mapa final'!#REF!="Muy Baja",'Mapa final'!#REF!="Menor"),CONCATENATE("R9C",'Mapa final'!#REF!),"")</f>
        <v>#REF!</v>
      </c>
      <c r="U54" s="48" t="e">
        <f>IF(AND('Mapa final'!#REF!="Muy Baja",'Mapa final'!#REF!="Menor"),CONCATENATE("R9C",'Mapa final'!#REF!),"")</f>
        <v>#REF!</v>
      </c>
      <c r="V54" s="37" t="e">
        <f>IF(AND('Mapa final'!#REF!="Muy Baja",'Mapa final'!#REF!="Moderado"),CONCATENATE("R9C",'Mapa final'!#REF!),"")</f>
        <v>#REF!</v>
      </c>
      <c r="W54" s="38" t="e">
        <f>IF(AND('Mapa final'!#REF!="Muy Baja",'Mapa final'!#REF!="Moderado"),CONCATENATE("R9C",'Mapa final'!#REF!),"")</f>
        <v>#REF!</v>
      </c>
      <c r="X54" s="38" t="e">
        <f>IF(AND('Mapa final'!#REF!="Muy Baja",'Mapa final'!#REF!="Moderado"),CONCATENATE("R9C",'Mapa final'!#REF!),"")</f>
        <v>#REF!</v>
      </c>
      <c r="Y54" s="38" t="e">
        <f>IF(AND('Mapa final'!#REF!="Muy Baja",'Mapa final'!#REF!="Moderado"),CONCATENATE("R9C",'Mapa final'!#REF!),"")</f>
        <v>#REF!</v>
      </c>
      <c r="Z54" s="38" t="e">
        <f>IF(AND('Mapa final'!#REF!="Muy Baja",'Mapa final'!#REF!="Moderado"),CONCATENATE("R9C",'Mapa final'!#REF!),"")</f>
        <v>#REF!</v>
      </c>
      <c r="AA54" s="39" t="e">
        <f>IF(AND('Mapa final'!#REF!="Muy Baja",'Mapa final'!#REF!="Moderado"),CONCATENATE("R9C",'Mapa final'!#REF!),"")</f>
        <v>#REF!</v>
      </c>
      <c r="AB54" s="22" t="e">
        <f>IF(AND('Mapa final'!#REF!="Muy Baja",'Mapa final'!#REF!="Mayor"),CONCATENATE("R9C",'Mapa final'!#REF!),"")</f>
        <v>#REF!</v>
      </c>
      <c r="AC54" s="23" t="e">
        <f>IF(AND('Mapa final'!#REF!="Muy Baja",'Mapa final'!#REF!="Mayor"),CONCATENATE("R9C",'Mapa final'!#REF!),"")</f>
        <v>#REF!</v>
      </c>
      <c r="AD54" s="23" t="e">
        <f>IF(AND('Mapa final'!#REF!="Muy Baja",'Mapa final'!#REF!="Mayor"),CONCATENATE("R9C",'Mapa final'!#REF!),"")</f>
        <v>#REF!</v>
      </c>
      <c r="AE54" s="23" t="e">
        <f>IF(AND('Mapa final'!#REF!="Muy Baja",'Mapa final'!#REF!="Mayor"),CONCATENATE("R9C",'Mapa final'!#REF!),"")</f>
        <v>#REF!</v>
      </c>
      <c r="AF54" s="23" t="e">
        <f>IF(AND('Mapa final'!#REF!="Muy Baja",'Mapa final'!#REF!="Mayor"),CONCATENATE("R9C",'Mapa final'!#REF!),"")</f>
        <v>#REF!</v>
      </c>
      <c r="AG54" s="24" t="e">
        <f>IF(AND('Mapa final'!#REF!="Muy Baja",'Mapa final'!#REF!="Mayor"),CONCATENATE("R9C",'Mapa final'!#REF!),"")</f>
        <v>#REF!</v>
      </c>
      <c r="AH54" s="25" t="e">
        <f>IF(AND('Mapa final'!#REF!="Muy Baja",'Mapa final'!#REF!="Catastrófico"),CONCATENATE("R9C",'Mapa final'!#REF!),"")</f>
        <v>#REF!</v>
      </c>
      <c r="AI54" s="26" t="e">
        <f>IF(AND('Mapa final'!#REF!="Muy Baja",'Mapa final'!#REF!="Catastrófico"),CONCATENATE("R9C",'Mapa final'!#REF!),"")</f>
        <v>#REF!</v>
      </c>
      <c r="AJ54" s="26" t="e">
        <f>IF(AND('Mapa final'!#REF!="Muy Baja",'Mapa final'!#REF!="Catastrófico"),CONCATENATE("R9C",'Mapa final'!#REF!),"")</f>
        <v>#REF!</v>
      </c>
      <c r="AK54" s="26" t="e">
        <f>IF(AND('Mapa final'!#REF!="Muy Baja",'Mapa final'!#REF!="Catastrófico"),CONCATENATE("R9C",'Mapa final'!#REF!),"")</f>
        <v>#REF!</v>
      </c>
      <c r="AL54" s="26" t="e">
        <f>IF(AND('Mapa final'!#REF!="Muy Baja",'Mapa final'!#REF!="Catastrófico"),CONCATENATE("R9C",'Mapa final'!#REF!),"")</f>
        <v>#REF!</v>
      </c>
      <c r="AM54" s="27" t="e">
        <f>IF(AND('Mapa final'!#REF!="Muy Baja",'Mapa final'!#REF!="Catastrófico"),CONCATENATE("R9C",'Mapa final'!#REF!),"")</f>
        <v>#REF!</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487"/>
      <c r="C55" s="487"/>
      <c r="D55" s="488"/>
      <c r="E55" s="587"/>
      <c r="F55" s="588"/>
      <c r="G55" s="588"/>
      <c r="H55" s="588"/>
      <c r="I55" s="602"/>
      <c r="J55" s="49" t="e">
        <f>IF(AND('Mapa final'!#REF!="Muy Baja",'Mapa final'!#REF!="Leve"),CONCATENATE("R10C",'Mapa final'!#REF!),"")</f>
        <v>#REF!</v>
      </c>
      <c r="K55" s="50" t="e">
        <f>IF(AND('Mapa final'!#REF!="Muy Baja",'Mapa final'!#REF!="Leve"),CONCATENATE("R10C",'Mapa final'!#REF!),"")</f>
        <v>#REF!</v>
      </c>
      <c r="L55" s="50" t="e">
        <f>IF(AND('Mapa final'!#REF!="Muy Baja",'Mapa final'!#REF!="Leve"),CONCATENATE("R10C",'Mapa final'!#REF!),"")</f>
        <v>#REF!</v>
      </c>
      <c r="M55" s="50" t="e">
        <f>IF(AND('Mapa final'!#REF!="Muy Baja",'Mapa final'!#REF!="Leve"),CONCATENATE("R10C",'Mapa final'!#REF!),"")</f>
        <v>#REF!</v>
      </c>
      <c r="N55" s="50" t="e">
        <f>IF(AND('Mapa final'!#REF!="Muy Baja",'Mapa final'!#REF!="Leve"),CONCATENATE("R10C",'Mapa final'!#REF!),"")</f>
        <v>#REF!</v>
      </c>
      <c r="O55" s="51" t="e">
        <f>IF(AND('Mapa final'!#REF!="Muy Baja",'Mapa final'!#REF!="Leve"),CONCATENATE("R10C",'Mapa final'!#REF!),"")</f>
        <v>#REF!</v>
      </c>
      <c r="P55" s="49" t="e">
        <f>IF(AND('Mapa final'!#REF!="Muy Baja",'Mapa final'!#REF!="Menor"),CONCATENATE("R10C",'Mapa final'!#REF!),"")</f>
        <v>#REF!</v>
      </c>
      <c r="Q55" s="50" t="e">
        <f>IF(AND('Mapa final'!#REF!="Muy Baja",'Mapa final'!#REF!="Menor"),CONCATENATE("R10C",'Mapa final'!#REF!),"")</f>
        <v>#REF!</v>
      </c>
      <c r="R55" s="50" t="e">
        <f>IF(AND('Mapa final'!#REF!="Muy Baja",'Mapa final'!#REF!="Menor"),CONCATENATE("R10C",'Mapa final'!#REF!),"")</f>
        <v>#REF!</v>
      </c>
      <c r="S55" s="50" t="e">
        <f>IF(AND('Mapa final'!#REF!="Muy Baja",'Mapa final'!#REF!="Menor"),CONCATENATE("R10C",'Mapa final'!#REF!),"")</f>
        <v>#REF!</v>
      </c>
      <c r="T55" s="50" t="e">
        <f>IF(AND('Mapa final'!#REF!="Muy Baja",'Mapa final'!#REF!="Menor"),CONCATENATE("R10C",'Mapa final'!#REF!),"")</f>
        <v>#REF!</v>
      </c>
      <c r="U55" s="51" t="e">
        <f>IF(AND('Mapa final'!#REF!="Muy Baja",'Mapa final'!#REF!="Menor"),CONCATENATE("R10C",'Mapa final'!#REF!),"")</f>
        <v>#REF!</v>
      </c>
      <c r="V55" s="40" t="e">
        <f>IF(AND('Mapa final'!#REF!="Muy Baja",'Mapa final'!#REF!="Moderado"),CONCATENATE("R10C",'Mapa final'!#REF!),"")</f>
        <v>#REF!</v>
      </c>
      <c r="W55" s="41" t="e">
        <f>IF(AND('Mapa final'!#REF!="Muy Baja",'Mapa final'!#REF!="Moderado"),CONCATENATE("R10C",'Mapa final'!#REF!),"")</f>
        <v>#REF!</v>
      </c>
      <c r="X55" s="41" t="e">
        <f>IF(AND('Mapa final'!#REF!="Muy Baja",'Mapa final'!#REF!="Moderado"),CONCATENATE("R10C",'Mapa final'!#REF!),"")</f>
        <v>#REF!</v>
      </c>
      <c r="Y55" s="41" t="e">
        <f>IF(AND('Mapa final'!#REF!="Muy Baja",'Mapa final'!#REF!="Moderado"),CONCATENATE("R10C",'Mapa final'!#REF!),"")</f>
        <v>#REF!</v>
      </c>
      <c r="Z55" s="41" t="e">
        <f>IF(AND('Mapa final'!#REF!="Muy Baja",'Mapa final'!#REF!="Moderado"),CONCATENATE("R10C",'Mapa final'!#REF!),"")</f>
        <v>#REF!</v>
      </c>
      <c r="AA55" s="42" t="e">
        <f>IF(AND('Mapa final'!#REF!="Muy Baja",'Mapa final'!#REF!="Moderado"),CONCATENATE("R10C",'Mapa final'!#REF!),"")</f>
        <v>#REF!</v>
      </c>
      <c r="AB55" s="28" t="e">
        <f>IF(AND('Mapa final'!#REF!="Muy Baja",'Mapa final'!#REF!="Mayor"),CONCATENATE("R10C",'Mapa final'!#REF!),"")</f>
        <v>#REF!</v>
      </c>
      <c r="AC55" s="29" t="e">
        <f>IF(AND('Mapa final'!#REF!="Muy Baja",'Mapa final'!#REF!="Mayor"),CONCATENATE("R10C",'Mapa final'!#REF!),"")</f>
        <v>#REF!</v>
      </c>
      <c r="AD55" s="29" t="e">
        <f>IF(AND('Mapa final'!#REF!="Muy Baja",'Mapa final'!#REF!="Mayor"),CONCATENATE("R10C",'Mapa final'!#REF!),"")</f>
        <v>#REF!</v>
      </c>
      <c r="AE55" s="29" t="e">
        <f>IF(AND('Mapa final'!#REF!="Muy Baja",'Mapa final'!#REF!="Mayor"),CONCATENATE("R10C",'Mapa final'!#REF!),"")</f>
        <v>#REF!</v>
      </c>
      <c r="AF55" s="29" t="e">
        <f>IF(AND('Mapa final'!#REF!="Muy Baja",'Mapa final'!#REF!="Mayor"),CONCATENATE("R10C",'Mapa final'!#REF!),"")</f>
        <v>#REF!</v>
      </c>
      <c r="AG55" s="30" t="e">
        <f>IF(AND('Mapa final'!#REF!="Muy Baja",'Mapa final'!#REF!="Mayor"),CONCATENATE("R10C",'Mapa final'!#REF!),"")</f>
        <v>#REF!</v>
      </c>
      <c r="AH55" s="31" t="e">
        <f>IF(AND('Mapa final'!#REF!="Muy Baja",'Mapa final'!#REF!="Catastrófico"),CONCATENATE("R10C",'Mapa final'!#REF!),"")</f>
        <v>#REF!</v>
      </c>
      <c r="AI55" s="32" t="e">
        <f>IF(AND('Mapa final'!#REF!="Muy Baja",'Mapa final'!#REF!="Catastrófico"),CONCATENATE("R10C",'Mapa final'!#REF!),"")</f>
        <v>#REF!</v>
      </c>
      <c r="AJ55" s="32" t="e">
        <f>IF(AND('Mapa final'!#REF!="Muy Baja",'Mapa final'!#REF!="Catastrófico"),CONCATENATE("R10C",'Mapa final'!#REF!),"")</f>
        <v>#REF!</v>
      </c>
      <c r="AK55" s="32" t="e">
        <f>IF(AND('Mapa final'!#REF!="Muy Baja",'Mapa final'!#REF!="Catastrófico"),CONCATENATE("R10C",'Mapa final'!#REF!),"")</f>
        <v>#REF!</v>
      </c>
      <c r="AL55" s="32" t="e">
        <f>IF(AND('Mapa final'!#REF!="Muy Baja",'Mapa final'!#REF!="Catastrófico"),CONCATENATE("R10C",'Mapa final'!#REF!),"")</f>
        <v>#REF!</v>
      </c>
      <c r="AM55" s="33" t="e">
        <f>IF(AND('Mapa final'!#REF!="Muy Baja",'Mapa final'!#REF!="Catastrófico"),CONCATENATE("R10C",'Mapa final'!#REF!),"")</f>
        <v>#REF!</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82" t="s">
        <v>106</v>
      </c>
      <c r="K56" s="583"/>
      <c r="L56" s="583"/>
      <c r="M56" s="583"/>
      <c r="N56" s="583"/>
      <c r="O56" s="600"/>
      <c r="P56" s="582" t="s">
        <v>105</v>
      </c>
      <c r="Q56" s="583"/>
      <c r="R56" s="583"/>
      <c r="S56" s="583"/>
      <c r="T56" s="583"/>
      <c r="U56" s="600"/>
      <c r="V56" s="582" t="s">
        <v>104</v>
      </c>
      <c r="W56" s="583"/>
      <c r="X56" s="583"/>
      <c r="Y56" s="583"/>
      <c r="Z56" s="583"/>
      <c r="AA56" s="600"/>
      <c r="AB56" s="582" t="s">
        <v>103</v>
      </c>
      <c r="AC56" s="621"/>
      <c r="AD56" s="583"/>
      <c r="AE56" s="583"/>
      <c r="AF56" s="583"/>
      <c r="AG56" s="600"/>
      <c r="AH56" s="582" t="s">
        <v>102</v>
      </c>
      <c r="AI56" s="583"/>
      <c r="AJ56" s="583"/>
      <c r="AK56" s="583"/>
      <c r="AL56" s="583"/>
      <c r="AM56" s="600"/>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86"/>
      <c r="K57" s="585"/>
      <c r="L57" s="585"/>
      <c r="M57" s="585"/>
      <c r="N57" s="585"/>
      <c r="O57" s="601"/>
      <c r="P57" s="586"/>
      <c r="Q57" s="585"/>
      <c r="R57" s="585"/>
      <c r="S57" s="585"/>
      <c r="T57" s="585"/>
      <c r="U57" s="601"/>
      <c r="V57" s="586"/>
      <c r="W57" s="585"/>
      <c r="X57" s="585"/>
      <c r="Y57" s="585"/>
      <c r="Z57" s="585"/>
      <c r="AA57" s="601"/>
      <c r="AB57" s="586"/>
      <c r="AC57" s="585"/>
      <c r="AD57" s="585"/>
      <c r="AE57" s="585"/>
      <c r="AF57" s="585"/>
      <c r="AG57" s="601"/>
      <c r="AH57" s="586"/>
      <c r="AI57" s="585"/>
      <c r="AJ57" s="585"/>
      <c r="AK57" s="585"/>
      <c r="AL57" s="585"/>
      <c r="AM57" s="601"/>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86"/>
      <c r="K58" s="585"/>
      <c r="L58" s="585"/>
      <c r="M58" s="585"/>
      <c r="N58" s="585"/>
      <c r="O58" s="601"/>
      <c r="P58" s="586"/>
      <c r="Q58" s="585"/>
      <c r="R58" s="585"/>
      <c r="S58" s="585"/>
      <c r="T58" s="585"/>
      <c r="U58" s="601"/>
      <c r="V58" s="586"/>
      <c r="W58" s="585"/>
      <c r="X58" s="585"/>
      <c r="Y58" s="585"/>
      <c r="Z58" s="585"/>
      <c r="AA58" s="601"/>
      <c r="AB58" s="586"/>
      <c r="AC58" s="585"/>
      <c r="AD58" s="585"/>
      <c r="AE58" s="585"/>
      <c r="AF58" s="585"/>
      <c r="AG58" s="601"/>
      <c r="AH58" s="586"/>
      <c r="AI58" s="585"/>
      <c r="AJ58" s="585"/>
      <c r="AK58" s="585"/>
      <c r="AL58" s="585"/>
      <c r="AM58" s="601"/>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86"/>
      <c r="K59" s="585"/>
      <c r="L59" s="585"/>
      <c r="M59" s="585"/>
      <c r="N59" s="585"/>
      <c r="O59" s="601"/>
      <c r="P59" s="586"/>
      <c r="Q59" s="585"/>
      <c r="R59" s="585"/>
      <c r="S59" s="585"/>
      <c r="T59" s="585"/>
      <c r="U59" s="601"/>
      <c r="V59" s="586"/>
      <c r="W59" s="585"/>
      <c r="X59" s="585"/>
      <c r="Y59" s="585"/>
      <c r="Z59" s="585"/>
      <c r="AA59" s="601"/>
      <c r="AB59" s="586"/>
      <c r="AC59" s="585"/>
      <c r="AD59" s="585"/>
      <c r="AE59" s="585"/>
      <c r="AF59" s="585"/>
      <c r="AG59" s="601"/>
      <c r="AH59" s="586"/>
      <c r="AI59" s="585"/>
      <c r="AJ59" s="585"/>
      <c r="AK59" s="585"/>
      <c r="AL59" s="585"/>
      <c r="AM59" s="601"/>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86"/>
      <c r="K60" s="585"/>
      <c r="L60" s="585"/>
      <c r="M60" s="585"/>
      <c r="N60" s="585"/>
      <c r="O60" s="601"/>
      <c r="P60" s="586"/>
      <c r="Q60" s="585"/>
      <c r="R60" s="585"/>
      <c r="S60" s="585"/>
      <c r="T60" s="585"/>
      <c r="U60" s="601"/>
      <c r="V60" s="586"/>
      <c r="W60" s="585"/>
      <c r="X60" s="585"/>
      <c r="Y60" s="585"/>
      <c r="Z60" s="585"/>
      <c r="AA60" s="601"/>
      <c r="AB60" s="586"/>
      <c r="AC60" s="585"/>
      <c r="AD60" s="585"/>
      <c r="AE60" s="585"/>
      <c r="AF60" s="585"/>
      <c r="AG60" s="601"/>
      <c r="AH60" s="586"/>
      <c r="AI60" s="585"/>
      <c r="AJ60" s="585"/>
      <c r="AK60" s="585"/>
      <c r="AL60" s="585"/>
      <c r="AM60" s="601"/>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587"/>
      <c r="K61" s="588"/>
      <c r="L61" s="588"/>
      <c r="M61" s="588"/>
      <c r="N61" s="588"/>
      <c r="O61" s="602"/>
      <c r="P61" s="587"/>
      <c r="Q61" s="588"/>
      <c r="R61" s="588"/>
      <c r="S61" s="588"/>
      <c r="T61" s="588"/>
      <c r="U61" s="602"/>
      <c r="V61" s="587"/>
      <c r="W61" s="588"/>
      <c r="X61" s="588"/>
      <c r="Y61" s="588"/>
      <c r="Z61" s="588"/>
      <c r="AA61" s="602"/>
      <c r="AB61" s="587"/>
      <c r="AC61" s="588"/>
      <c r="AD61" s="588"/>
      <c r="AE61" s="588"/>
      <c r="AF61" s="588"/>
      <c r="AG61" s="602"/>
      <c r="AH61" s="587"/>
      <c r="AI61" s="588"/>
      <c r="AJ61" s="588"/>
      <c r="AK61" s="588"/>
      <c r="AL61" s="588"/>
      <c r="AM61" s="602"/>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53"/>
      <c r="B1" s="622" t="s">
        <v>54</v>
      </c>
      <c r="C1" s="622"/>
      <c r="D1" s="622"/>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51</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50</v>
      </c>
      <c r="C4" s="6" t="s">
        <v>96</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52</v>
      </c>
      <c r="C5" s="9" t="s">
        <v>97</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101</v>
      </c>
      <c r="C6" s="9" t="s">
        <v>98</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99</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53</v>
      </c>
      <c r="C8" s="9" t="s">
        <v>100</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3" sqref="C13"/>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23" t="s">
        <v>61</v>
      </c>
      <c r="C1" s="623"/>
      <c r="D1" s="623"/>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1" t="s">
        <v>55</v>
      </c>
      <c r="D3" s="91" t="s">
        <v>56</v>
      </c>
      <c r="E3" s="75"/>
      <c r="F3" s="75"/>
      <c r="G3" s="75"/>
      <c r="H3" s="75"/>
      <c r="I3" s="75"/>
      <c r="J3" s="75"/>
      <c r="K3" s="75"/>
      <c r="L3" s="75"/>
      <c r="M3" s="75"/>
      <c r="N3" s="75"/>
      <c r="O3" s="75"/>
      <c r="P3" s="75"/>
      <c r="Q3" s="75"/>
      <c r="R3" s="75"/>
      <c r="S3" s="75"/>
      <c r="T3" s="75"/>
      <c r="U3" s="75"/>
    </row>
    <row r="4" spans="1:21" ht="32.4" x14ac:dyDescent="0.3">
      <c r="A4" s="75" t="s">
        <v>81</v>
      </c>
      <c r="B4" s="92" t="s">
        <v>95</v>
      </c>
      <c r="C4" s="93" t="s">
        <v>203</v>
      </c>
      <c r="D4" s="94" t="s">
        <v>91</v>
      </c>
      <c r="E4" s="75"/>
      <c r="F4" s="75"/>
      <c r="G4" s="75"/>
      <c r="H4" s="75"/>
      <c r="I4" s="75"/>
      <c r="J4" s="75"/>
      <c r="K4" s="75"/>
      <c r="L4" s="75"/>
      <c r="M4" s="75"/>
      <c r="N4" s="75"/>
      <c r="O4" s="75"/>
      <c r="P4" s="75"/>
      <c r="Q4" s="75"/>
      <c r="R4" s="75"/>
      <c r="S4" s="75"/>
      <c r="T4" s="75"/>
      <c r="U4" s="75"/>
    </row>
    <row r="5" spans="1:21" ht="64.8" x14ac:dyDescent="0.3">
      <c r="A5" s="75" t="s">
        <v>82</v>
      </c>
      <c r="B5" s="95" t="s">
        <v>57</v>
      </c>
      <c r="C5" s="96" t="s">
        <v>204</v>
      </c>
      <c r="D5" s="97" t="s">
        <v>92</v>
      </c>
      <c r="E5" s="75"/>
      <c r="F5" s="75"/>
      <c r="G5" s="75"/>
      <c r="H5" s="75"/>
      <c r="I5" s="75"/>
      <c r="J5" s="75"/>
      <c r="K5" s="75"/>
      <c r="L5" s="75"/>
      <c r="M5" s="75"/>
      <c r="N5" s="75"/>
      <c r="O5" s="75"/>
      <c r="P5" s="75"/>
      <c r="Q5" s="75"/>
      <c r="R5" s="75"/>
      <c r="S5" s="75"/>
      <c r="T5" s="75"/>
      <c r="U5" s="75"/>
    </row>
    <row r="6" spans="1:21" ht="64.8" x14ac:dyDescent="0.3">
      <c r="A6" s="75" t="s">
        <v>79</v>
      </c>
      <c r="B6" s="98" t="s">
        <v>58</v>
      </c>
      <c r="C6" s="96" t="s">
        <v>208</v>
      </c>
      <c r="D6" s="97" t="s">
        <v>94</v>
      </c>
      <c r="E6" s="75"/>
      <c r="F6" s="75"/>
      <c r="G6" s="75"/>
      <c r="H6" s="75"/>
      <c r="I6" s="75"/>
      <c r="J6" s="75"/>
      <c r="K6" s="75"/>
      <c r="L6" s="75"/>
      <c r="M6" s="75"/>
      <c r="N6" s="75"/>
      <c r="O6" s="75"/>
      <c r="P6" s="75"/>
      <c r="Q6" s="75"/>
      <c r="R6" s="75"/>
      <c r="S6" s="75"/>
      <c r="T6" s="75"/>
      <c r="U6" s="75"/>
    </row>
    <row r="7" spans="1:21" ht="97.2" x14ac:dyDescent="0.3">
      <c r="A7" s="75" t="s">
        <v>7</v>
      </c>
      <c r="B7" s="99" t="s">
        <v>59</v>
      </c>
      <c r="C7" s="96" t="s">
        <v>209</v>
      </c>
      <c r="D7" s="97" t="s">
        <v>93</v>
      </c>
      <c r="E7" s="75"/>
      <c r="F7" s="75"/>
      <c r="G7" s="75"/>
      <c r="H7" s="75"/>
      <c r="I7" s="75"/>
      <c r="J7" s="75"/>
      <c r="K7" s="75"/>
      <c r="L7" s="75"/>
      <c r="M7" s="75"/>
      <c r="N7" s="75"/>
      <c r="O7" s="75"/>
      <c r="P7" s="75"/>
      <c r="Q7" s="75"/>
      <c r="R7" s="75"/>
      <c r="S7" s="75"/>
      <c r="T7" s="75"/>
      <c r="U7" s="75"/>
    </row>
    <row r="8" spans="1:21" ht="64.8" x14ac:dyDescent="0.3">
      <c r="A8" s="75" t="s">
        <v>83</v>
      </c>
      <c r="B8" s="100" t="s">
        <v>60</v>
      </c>
      <c r="C8" s="96" t="s">
        <v>205</v>
      </c>
      <c r="D8" s="97" t="s">
        <v>112</v>
      </c>
      <c r="E8" s="75"/>
      <c r="F8" s="75"/>
      <c r="G8" s="75"/>
      <c r="H8" s="75"/>
      <c r="I8" s="75"/>
      <c r="J8" s="75"/>
      <c r="K8" s="75"/>
      <c r="L8" s="75"/>
      <c r="M8" s="75"/>
      <c r="N8" s="75"/>
      <c r="O8" s="75"/>
      <c r="P8" s="75"/>
      <c r="Q8" s="75"/>
      <c r="R8" s="75"/>
      <c r="S8" s="75"/>
      <c r="T8" s="75"/>
      <c r="U8" s="75"/>
    </row>
    <row r="9" spans="1:21" s="15" customFormat="1" ht="20.399999999999999" x14ac:dyDescent="0.3">
      <c r="A9" s="73"/>
      <c r="B9" s="73"/>
      <c r="C9" s="101"/>
      <c r="D9" s="101"/>
      <c r="E9" s="73"/>
      <c r="F9" s="73"/>
      <c r="G9" s="73"/>
      <c r="H9" s="73"/>
      <c r="I9" s="73"/>
      <c r="J9" s="73"/>
      <c r="K9" s="73"/>
      <c r="L9" s="73"/>
      <c r="M9" s="73"/>
      <c r="N9" s="73"/>
      <c r="O9" s="73"/>
      <c r="P9" s="73"/>
      <c r="Q9" s="73"/>
      <c r="R9" s="73"/>
      <c r="S9" s="73"/>
      <c r="T9" s="73"/>
      <c r="U9" s="73"/>
    </row>
    <row r="10" spans="1:21" s="15" customFormat="1" x14ac:dyDescent="0.3">
      <c r="A10" s="73"/>
      <c r="B10" s="102"/>
      <c r="C10" s="102"/>
      <c r="D10" s="102"/>
      <c r="E10" s="73"/>
      <c r="F10" s="73"/>
      <c r="G10" s="73"/>
      <c r="H10" s="73"/>
      <c r="I10" s="73"/>
      <c r="J10" s="73"/>
      <c r="K10" s="73"/>
      <c r="L10" s="73"/>
      <c r="M10" s="73"/>
      <c r="N10" s="73"/>
      <c r="O10" s="73"/>
      <c r="P10" s="73"/>
      <c r="Q10" s="73"/>
      <c r="R10" s="73"/>
      <c r="S10" s="73"/>
      <c r="T10" s="73"/>
      <c r="U10" s="73"/>
    </row>
    <row r="11" spans="1:21" s="15" customFormat="1" x14ac:dyDescent="0.3">
      <c r="A11" s="73"/>
      <c r="B11" s="73" t="s">
        <v>89</v>
      </c>
      <c r="C11" s="73" t="s">
        <v>207</v>
      </c>
      <c r="D11" s="73" t="s">
        <v>141</v>
      </c>
      <c r="E11" s="73"/>
      <c r="F11" s="73"/>
      <c r="G11" s="73"/>
      <c r="H11" s="73"/>
      <c r="I11" s="73"/>
      <c r="J11" s="73"/>
      <c r="K11" s="73"/>
      <c r="L11" s="73"/>
      <c r="M11" s="73"/>
      <c r="N11" s="73"/>
      <c r="O11" s="73"/>
      <c r="P11" s="73"/>
      <c r="Q11" s="73"/>
      <c r="R11" s="73"/>
      <c r="S11" s="73"/>
      <c r="T11" s="73"/>
      <c r="U11" s="73"/>
    </row>
    <row r="12" spans="1:21" s="15" customFormat="1" x14ac:dyDescent="0.3">
      <c r="A12" s="73"/>
      <c r="B12" s="73" t="s">
        <v>87</v>
      </c>
      <c r="C12" s="73" t="s">
        <v>206</v>
      </c>
      <c r="D12" s="73" t="s">
        <v>142</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210</v>
      </c>
      <c r="D13" s="73" t="s">
        <v>143</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212</v>
      </c>
      <c r="D14" s="73" t="s">
        <v>144</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211</v>
      </c>
      <c r="D15" s="73" t="s">
        <v>145</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1"/>
      <c r="D22" s="101"/>
      <c r="E22" s="73"/>
      <c r="F22" s="73"/>
      <c r="G22" s="73"/>
      <c r="H22" s="73"/>
      <c r="I22" s="73"/>
      <c r="J22" s="73"/>
      <c r="K22" s="73"/>
      <c r="L22" s="73"/>
      <c r="M22" s="73"/>
      <c r="N22" s="73"/>
      <c r="O22" s="73"/>
    </row>
    <row r="23" spans="1:15" s="15" customFormat="1" ht="20.399999999999999" x14ac:dyDescent="0.3">
      <c r="A23" s="73"/>
      <c r="B23" s="73"/>
      <c r="C23" s="101"/>
      <c r="D23" s="101"/>
      <c r="E23" s="73"/>
      <c r="F23" s="73"/>
      <c r="G23" s="73"/>
      <c r="H23" s="73"/>
      <c r="I23" s="73"/>
      <c r="J23" s="73"/>
      <c r="K23" s="73"/>
      <c r="L23" s="73"/>
      <c r="M23" s="73"/>
      <c r="N23" s="73"/>
      <c r="O23" s="73"/>
    </row>
    <row r="24" spans="1:15" s="15" customFormat="1" ht="20.399999999999999" x14ac:dyDescent="0.3">
      <c r="A24" s="73"/>
      <c r="B24" s="73"/>
      <c r="C24" s="101"/>
      <c r="D24" s="101"/>
      <c r="E24" s="73"/>
      <c r="F24" s="73"/>
      <c r="G24" s="73"/>
      <c r="H24" s="73"/>
      <c r="I24" s="73"/>
      <c r="J24" s="73"/>
      <c r="K24" s="73"/>
      <c r="L24" s="73"/>
      <c r="M24" s="73"/>
      <c r="N24" s="73"/>
      <c r="O24" s="73"/>
    </row>
    <row r="25" spans="1:15" s="15" customFormat="1" ht="20.399999999999999" x14ac:dyDescent="0.3">
      <c r="A25" s="73"/>
      <c r="B25" s="73"/>
      <c r="C25" s="101"/>
      <c r="D25" s="101"/>
      <c r="E25" s="73"/>
      <c r="F25" s="73"/>
      <c r="G25" s="73"/>
      <c r="H25" s="73"/>
      <c r="I25" s="73"/>
      <c r="J25" s="73"/>
      <c r="K25" s="73"/>
      <c r="L25" s="73"/>
      <c r="M25" s="73"/>
      <c r="N25" s="73"/>
      <c r="O25" s="73"/>
    </row>
    <row r="26" spans="1:15" s="15" customFormat="1" ht="20.399999999999999" x14ac:dyDescent="0.3">
      <c r="A26" s="73"/>
      <c r="B26" s="73"/>
      <c r="C26" s="101"/>
      <c r="D26" s="101"/>
      <c r="E26" s="73"/>
      <c r="F26" s="73"/>
      <c r="G26" s="73"/>
      <c r="H26" s="73"/>
      <c r="I26" s="73"/>
      <c r="J26" s="73"/>
      <c r="K26" s="73"/>
      <c r="L26" s="73"/>
      <c r="M26" s="73"/>
      <c r="N26" s="73"/>
      <c r="O26" s="73"/>
    </row>
    <row r="27" spans="1:15" s="15" customFormat="1" ht="20.399999999999999" x14ac:dyDescent="0.3">
      <c r="A27" s="73"/>
      <c r="B27" s="73"/>
      <c r="C27" s="101"/>
      <c r="D27" s="101"/>
      <c r="E27" s="73"/>
      <c r="F27" s="73"/>
      <c r="G27" s="73"/>
      <c r="H27" s="73"/>
      <c r="I27" s="73"/>
      <c r="J27" s="73"/>
      <c r="K27" s="73"/>
      <c r="L27" s="73"/>
      <c r="M27" s="73"/>
      <c r="N27" s="73"/>
      <c r="O27" s="73"/>
    </row>
    <row r="28" spans="1:15" s="15" customFormat="1" ht="20.399999999999999" x14ac:dyDescent="0.3">
      <c r="A28" s="73"/>
      <c r="B28" s="73"/>
      <c r="C28" s="101"/>
      <c r="D28" s="101"/>
      <c r="E28" s="73"/>
      <c r="F28" s="73"/>
      <c r="G28" s="73"/>
      <c r="H28" s="73"/>
      <c r="I28" s="73"/>
      <c r="J28" s="73"/>
      <c r="K28" s="73"/>
      <c r="L28" s="73"/>
      <c r="M28" s="73"/>
      <c r="N28" s="73"/>
      <c r="O28" s="73"/>
    </row>
    <row r="29" spans="1:15" s="15" customFormat="1" ht="20.399999999999999" x14ac:dyDescent="0.3">
      <c r="A29" s="73"/>
      <c r="B29" s="73"/>
      <c r="C29" s="101"/>
      <c r="D29" s="101"/>
      <c r="E29" s="73"/>
      <c r="F29" s="73"/>
      <c r="G29" s="73"/>
      <c r="H29" s="73"/>
      <c r="I29" s="73"/>
      <c r="J29" s="73"/>
      <c r="K29" s="73"/>
      <c r="L29" s="73"/>
      <c r="M29" s="73"/>
      <c r="N29" s="73"/>
      <c r="O29" s="73"/>
    </row>
    <row r="30" spans="1:15" s="15" customFormat="1" ht="20.399999999999999" x14ac:dyDescent="0.3">
      <c r="A30" s="73"/>
      <c r="B30" s="73"/>
      <c r="C30" s="101"/>
      <c r="D30" s="101"/>
      <c r="E30" s="73"/>
      <c r="F30" s="73"/>
      <c r="G30" s="73"/>
      <c r="H30" s="73"/>
      <c r="I30" s="73"/>
      <c r="J30" s="73"/>
      <c r="K30" s="73"/>
      <c r="L30" s="73"/>
      <c r="M30" s="73"/>
      <c r="N30" s="73"/>
      <c r="O30" s="73"/>
    </row>
    <row r="31" spans="1:15" s="15" customFormat="1" ht="20.399999999999999" x14ac:dyDescent="0.3">
      <c r="A31" s="73"/>
      <c r="B31" s="73"/>
      <c r="C31" s="101"/>
      <c r="D31" s="101"/>
      <c r="E31" s="73"/>
      <c r="F31" s="73"/>
      <c r="G31" s="73"/>
      <c r="H31" s="73"/>
      <c r="I31" s="73"/>
      <c r="J31" s="73"/>
      <c r="K31" s="73"/>
      <c r="L31" s="73"/>
      <c r="M31" s="73"/>
      <c r="N31" s="73"/>
      <c r="O31" s="73"/>
    </row>
    <row r="32" spans="1:15" s="15" customFormat="1" ht="20.399999999999999" x14ac:dyDescent="0.3">
      <c r="A32" s="73"/>
      <c r="B32" s="73"/>
      <c r="C32" s="101"/>
      <c r="D32" s="101"/>
      <c r="E32" s="73"/>
      <c r="F32" s="73"/>
      <c r="G32" s="73"/>
      <c r="H32" s="73"/>
      <c r="I32" s="73"/>
      <c r="J32" s="73"/>
      <c r="K32" s="73"/>
      <c r="L32" s="73"/>
      <c r="M32" s="73"/>
      <c r="N32" s="73"/>
      <c r="O32" s="73"/>
    </row>
    <row r="33" spans="1:15" s="15" customFormat="1" ht="20.399999999999999" x14ac:dyDescent="0.3">
      <c r="A33" s="73"/>
      <c r="B33" s="73"/>
      <c r="C33" s="101"/>
      <c r="D33" s="101"/>
      <c r="E33" s="73"/>
      <c r="F33" s="73"/>
      <c r="G33" s="73"/>
      <c r="H33" s="73"/>
      <c r="I33" s="73"/>
      <c r="J33" s="73"/>
      <c r="K33" s="73"/>
      <c r="L33" s="73"/>
      <c r="M33" s="73"/>
      <c r="N33" s="73"/>
      <c r="O33" s="73"/>
    </row>
    <row r="34" spans="1:15" s="15" customFormat="1" ht="20.399999999999999" x14ac:dyDescent="0.3">
      <c r="A34" s="73"/>
      <c r="B34" s="73"/>
      <c r="C34" s="101"/>
      <c r="D34" s="101"/>
      <c r="E34" s="73"/>
      <c r="F34" s="73"/>
      <c r="G34" s="73"/>
      <c r="H34" s="73"/>
      <c r="I34" s="73"/>
      <c r="J34" s="73"/>
      <c r="K34" s="73"/>
      <c r="L34" s="73"/>
      <c r="M34" s="73"/>
      <c r="N34" s="73"/>
      <c r="O34" s="73"/>
    </row>
    <row r="35" spans="1:15" s="15" customFormat="1" ht="20.399999999999999" x14ac:dyDescent="0.3">
      <c r="A35" s="73"/>
      <c r="B35" s="73"/>
      <c r="C35" s="101"/>
      <c r="D35" s="101"/>
      <c r="E35" s="73"/>
      <c r="F35" s="73"/>
      <c r="G35" s="73"/>
      <c r="H35" s="73"/>
      <c r="I35" s="73"/>
      <c r="J35" s="73"/>
      <c r="K35" s="73"/>
      <c r="L35" s="73"/>
      <c r="M35" s="73"/>
      <c r="N35" s="73"/>
      <c r="O35" s="73"/>
    </row>
    <row r="36" spans="1:15" s="15" customFormat="1" ht="20.399999999999999" x14ac:dyDescent="0.3">
      <c r="A36" s="73"/>
      <c r="B36" s="73"/>
      <c r="C36" s="101"/>
      <c r="D36" s="101"/>
      <c r="E36" s="73"/>
      <c r="F36" s="73"/>
      <c r="G36" s="73"/>
      <c r="H36" s="73"/>
      <c r="I36" s="73"/>
      <c r="J36" s="73"/>
      <c r="K36" s="73"/>
      <c r="L36" s="73"/>
      <c r="M36" s="73"/>
      <c r="N36" s="73"/>
      <c r="O36" s="73"/>
    </row>
    <row r="37" spans="1:15" s="15" customFormat="1" ht="20.399999999999999" x14ac:dyDescent="0.3">
      <c r="A37" s="73"/>
      <c r="B37" s="73"/>
      <c r="C37" s="101"/>
      <c r="D37" s="101"/>
      <c r="E37" s="73"/>
      <c r="F37" s="73"/>
      <c r="G37" s="73"/>
      <c r="H37" s="73"/>
      <c r="I37" s="73"/>
      <c r="J37" s="73"/>
      <c r="K37" s="73"/>
      <c r="L37" s="73"/>
      <c r="M37" s="73"/>
      <c r="N37" s="73"/>
      <c r="O37" s="73"/>
    </row>
    <row r="38" spans="1:15" s="15" customFormat="1" ht="20.399999999999999" x14ac:dyDescent="0.3">
      <c r="A38" s="73"/>
      <c r="B38" s="73"/>
      <c r="C38" s="101"/>
      <c r="D38" s="101"/>
      <c r="E38" s="73"/>
      <c r="F38" s="73"/>
      <c r="G38" s="73"/>
      <c r="H38" s="73"/>
      <c r="I38" s="73"/>
      <c r="J38" s="73"/>
      <c r="K38" s="73"/>
      <c r="L38" s="73"/>
      <c r="M38" s="73"/>
      <c r="N38" s="73"/>
      <c r="O38" s="73"/>
    </row>
    <row r="39" spans="1:15" s="15" customFormat="1" ht="20.399999999999999" x14ac:dyDescent="0.3">
      <c r="A39" s="73"/>
      <c r="B39" s="73"/>
      <c r="C39" s="101"/>
      <c r="D39" s="101"/>
      <c r="E39" s="73"/>
      <c r="F39" s="73"/>
      <c r="G39" s="73"/>
      <c r="H39" s="73"/>
      <c r="I39" s="73"/>
      <c r="J39" s="73"/>
      <c r="K39" s="73"/>
      <c r="L39" s="73"/>
      <c r="M39" s="73"/>
      <c r="N39" s="73"/>
      <c r="O39" s="73"/>
    </row>
    <row r="40" spans="1:15" s="15" customFormat="1" ht="20.399999999999999" x14ac:dyDescent="0.3">
      <c r="A40" s="73"/>
      <c r="B40" s="73"/>
      <c r="C40" s="101"/>
      <c r="D40" s="101"/>
      <c r="E40" s="73"/>
      <c r="F40" s="73"/>
      <c r="G40" s="73"/>
      <c r="H40" s="73"/>
      <c r="I40" s="73"/>
      <c r="J40" s="73"/>
      <c r="K40" s="73"/>
      <c r="L40" s="73"/>
      <c r="M40" s="73"/>
      <c r="N40" s="73"/>
      <c r="O40" s="73"/>
    </row>
    <row r="41" spans="1:15" s="15" customFormat="1" ht="20.399999999999999" x14ac:dyDescent="0.3">
      <c r="A41" s="73"/>
      <c r="B41" s="73"/>
      <c r="C41" s="101"/>
      <c r="D41" s="101"/>
      <c r="E41" s="73"/>
      <c r="F41" s="73"/>
      <c r="G41" s="73"/>
      <c r="H41" s="73"/>
      <c r="I41" s="73"/>
      <c r="J41" s="73"/>
      <c r="K41" s="73"/>
      <c r="L41" s="73"/>
      <c r="M41" s="73"/>
      <c r="N41" s="73"/>
      <c r="O41" s="73"/>
    </row>
    <row r="42" spans="1:15" s="15" customFormat="1" ht="20.399999999999999" x14ac:dyDescent="0.3">
      <c r="A42" s="73"/>
      <c r="B42" s="73"/>
      <c r="C42" s="101"/>
      <c r="D42" s="101"/>
      <c r="E42" s="73"/>
      <c r="F42" s="73"/>
      <c r="G42" s="73"/>
      <c r="H42" s="73"/>
      <c r="I42" s="73"/>
      <c r="J42" s="73"/>
      <c r="K42" s="73"/>
      <c r="L42" s="73"/>
      <c r="M42" s="73"/>
      <c r="N42" s="73"/>
      <c r="O42" s="73"/>
    </row>
    <row r="43" spans="1:15" s="15" customFormat="1" ht="20.399999999999999" x14ac:dyDescent="0.3">
      <c r="A43" s="73"/>
      <c r="B43" s="73"/>
      <c r="C43" s="101"/>
      <c r="D43" s="101"/>
      <c r="E43" s="73"/>
      <c r="F43" s="73"/>
      <c r="G43" s="73"/>
      <c r="H43" s="73"/>
      <c r="I43" s="73"/>
      <c r="J43" s="73"/>
      <c r="K43" s="73"/>
      <c r="L43" s="73"/>
      <c r="M43" s="73"/>
      <c r="N43" s="73"/>
      <c r="O43" s="73"/>
    </row>
    <row r="44" spans="1:15" s="15" customFormat="1" ht="20.399999999999999" x14ac:dyDescent="0.3">
      <c r="A44" s="73"/>
      <c r="B44" s="73"/>
      <c r="C44" s="101"/>
      <c r="D44" s="101"/>
      <c r="E44" s="73"/>
      <c r="F44" s="73"/>
      <c r="G44" s="73"/>
      <c r="H44" s="73"/>
      <c r="I44" s="73"/>
      <c r="J44" s="73"/>
      <c r="K44" s="73"/>
      <c r="L44" s="73"/>
      <c r="M44" s="73"/>
      <c r="N44" s="73"/>
      <c r="O44" s="73"/>
    </row>
    <row r="45" spans="1:15" s="15" customFormat="1" ht="20.399999999999999" x14ac:dyDescent="0.3">
      <c r="A45" s="73"/>
      <c r="B45" s="73"/>
      <c r="C45" s="101"/>
      <c r="D45" s="101"/>
      <c r="E45" s="73"/>
      <c r="F45" s="73"/>
      <c r="G45" s="73"/>
      <c r="H45" s="73"/>
      <c r="I45" s="73"/>
      <c r="J45" s="73"/>
      <c r="K45" s="73"/>
      <c r="L45" s="73"/>
      <c r="M45" s="73"/>
      <c r="N45" s="73"/>
      <c r="O45" s="73"/>
    </row>
    <row r="46" spans="1:15" s="15" customFormat="1" ht="20.399999999999999" x14ac:dyDescent="0.3">
      <c r="A46" s="73"/>
      <c r="B46" s="73"/>
      <c r="C46" s="101"/>
      <c r="D46" s="101"/>
      <c r="E46" s="73"/>
      <c r="F46" s="73"/>
      <c r="G46" s="73"/>
      <c r="H46" s="73"/>
      <c r="I46" s="73"/>
      <c r="J46" s="73"/>
      <c r="K46" s="73"/>
      <c r="L46" s="73"/>
      <c r="M46" s="73"/>
      <c r="N46" s="73"/>
      <c r="O46" s="73"/>
    </row>
    <row r="47" spans="1:15" s="15" customFormat="1" ht="20.399999999999999" x14ac:dyDescent="0.3">
      <c r="A47" s="73"/>
      <c r="B47" s="73"/>
      <c r="C47" s="101"/>
      <c r="D47" s="101"/>
      <c r="E47" s="73"/>
      <c r="F47" s="73"/>
      <c r="G47" s="73"/>
      <c r="H47" s="73"/>
      <c r="I47" s="73"/>
      <c r="J47" s="73"/>
      <c r="K47" s="73"/>
      <c r="L47" s="73"/>
      <c r="M47" s="73"/>
      <c r="N47" s="73"/>
      <c r="O47" s="73"/>
    </row>
    <row r="48" spans="1:15" s="15" customFormat="1" ht="20.399999999999999" x14ac:dyDescent="0.3">
      <c r="A48" s="73"/>
      <c r="B48" s="73"/>
      <c r="C48" s="101"/>
      <c r="D48" s="101"/>
      <c r="E48" s="73"/>
      <c r="F48" s="73"/>
      <c r="G48" s="73"/>
      <c r="H48" s="73"/>
      <c r="I48" s="73"/>
      <c r="J48" s="73"/>
      <c r="K48" s="73"/>
      <c r="L48" s="73"/>
      <c r="M48" s="73"/>
      <c r="N48" s="73"/>
      <c r="O48" s="73"/>
    </row>
    <row r="49" spans="1:15" s="15" customFormat="1" ht="20.399999999999999" x14ac:dyDescent="0.3">
      <c r="A49" s="73"/>
      <c r="B49" s="73"/>
      <c r="C49" s="101"/>
      <c r="D49" s="101"/>
      <c r="E49" s="73"/>
      <c r="F49" s="73"/>
      <c r="G49" s="73"/>
      <c r="H49" s="73"/>
      <c r="I49" s="73"/>
      <c r="J49" s="73"/>
      <c r="K49" s="73"/>
      <c r="L49" s="73"/>
      <c r="M49" s="73"/>
      <c r="N49" s="73"/>
      <c r="O49" s="73"/>
    </row>
    <row r="50" spans="1:15" s="15" customFormat="1" ht="20.399999999999999" x14ac:dyDescent="0.3">
      <c r="A50" s="73"/>
      <c r="B50" s="73"/>
      <c r="C50" s="101"/>
      <c r="D50" s="101"/>
      <c r="E50" s="73"/>
      <c r="F50" s="73"/>
      <c r="G50" s="73"/>
      <c r="H50" s="73"/>
      <c r="I50" s="73"/>
      <c r="J50" s="73"/>
      <c r="K50" s="73"/>
      <c r="L50" s="73"/>
      <c r="M50" s="73"/>
      <c r="N50" s="73"/>
      <c r="O50" s="73"/>
    </row>
    <row r="51" spans="1:15" s="15" customFormat="1" ht="20.399999999999999" x14ac:dyDescent="0.3">
      <c r="A51" s="73"/>
      <c r="B51" s="73"/>
      <c r="C51" s="101"/>
      <c r="D51" s="101"/>
      <c r="E51" s="73"/>
      <c r="F51" s="73"/>
      <c r="G51" s="73"/>
      <c r="H51" s="73"/>
      <c r="I51" s="73"/>
      <c r="J51" s="73"/>
      <c r="K51" s="73"/>
      <c r="L51" s="73"/>
      <c r="M51" s="73"/>
      <c r="N51" s="73"/>
      <c r="O51" s="73"/>
    </row>
    <row r="52" spans="1:15" s="15" customFormat="1" ht="20.399999999999999" x14ac:dyDescent="0.3">
      <c r="A52" s="73"/>
      <c r="C52" s="103"/>
      <c r="D52" s="103"/>
    </row>
    <row r="53" spans="1:15" s="15" customFormat="1" ht="20.399999999999999" x14ac:dyDescent="0.3">
      <c r="A53" s="73"/>
      <c r="C53" s="103"/>
      <c r="D53" s="103"/>
    </row>
    <row r="54" spans="1:15" s="15" customFormat="1" ht="20.399999999999999" x14ac:dyDescent="0.3">
      <c r="A54" s="73"/>
      <c r="C54" s="103"/>
      <c r="D54" s="103"/>
    </row>
    <row r="55" spans="1:15" s="15" customFormat="1" ht="20.399999999999999" x14ac:dyDescent="0.3">
      <c r="A55" s="73"/>
      <c r="C55" s="103"/>
      <c r="D55" s="103"/>
    </row>
    <row r="56" spans="1:15" s="15" customFormat="1" ht="20.399999999999999" x14ac:dyDescent="0.3">
      <c r="A56" s="73"/>
      <c r="C56" s="103"/>
      <c r="D56" s="103"/>
    </row>
    <row r="57" spans="1:15" s="15" customFormat="1" ht="20.399999999999999" x14ac:dyDescent="0.3">
      <c r="A57" s="73"/>
      <c r="C57" s="103"/>
      <c r="D57" s="103"/>
    </row>
    <row r="58" spans="1:15" s="15" customFormat="1" ht="20.399999999999999" x14ac:dyDescent="0.3">
      <c r="A58" s="73"/>
      <c r="C58" s="103"/>
      <c r="D58" s="103"/>
    </row>
    <row r="59" spans="1:15" s="15" customFormat="1" ht="20.399999999999999" x14ac:dyDescent="0.3">
      <c r="A59" s="73"/>
      <c r="C59" s="103"/>
      <c r="D59" s="103"/>
    </row>
    <row r="60" spans="1:15" s="15" customFormat="1" ht="20.399999999999999" x14ac:dyDescent="0.3">
      <c r="A60" s="73"/>
      <c r="C60" s="103"/>
      <c r="D60" s="103"/>
    </row>
    <row r="61" spans="1:15" s="15" customFormat="1" ht="20.399999999999999" x14ac:dyDescent="0.3">
      <c r="A61" s="73"/>
      <c r="C61" s="103"/>
      <c r="D61" s="103"/>
    </row>
    <row r="62" spans="1:15" s="15" customFormat="1" ht="20.399999999999999" x14ac:dyDescent="0.3">
      <c r="A62" s="73"/>
      <c r="C62" s="103"/>
      <c r="D62" s="103"/>
    </row>
    <row r="63" spans="1:15" s="15" customFormat="1" ht="20.399999999999999" x14ac:dyDescent="0.3">
      <c r="A63" s="73"/>
      <c r="C63" s="103"/>
      <c r="D63" s="103"/>
    </row>
    <row r="64" spans="1:15" s="15" customFormat="1" ht="20.399999999999999" x14ac:dyDescent="0.3">
      <c r="A64" s="73"/>
      <c r="C64" s="103"/>
      <c r="D64" s="103"/>
    </row>
    <row r="65" spans="1:4" s="15" customFormat="1" ht="20.399999999999999" x14ac:dyDescent="0.3">
      <c r="A65" s="73"/>
      <c r="C65" s="103"/>
      <c r="D65" s="103"/>
    </row>
    <row r="66" spans="1:4" s="15" customFormat="1" ht="20.399999999999999" x14ac:dyDescent="0.3">
      <c r="A66" s="73"/>
      <c r="C66" s="103"/>
      <c r="D66" s="103"/>
    </row>
    <row r="67" spans="1:4" s="15" customFormat="1" ht="20.399999999999999" x14ac:dyDescent="0.3">
      <c r="A67" s="73"/>
      <c r="C67" s="103"/>
      <c r="D67" s="103"/>
    </row>
    <row r="68" spans="1:4" s="15" customFormat="1" ht="20.399999999999999" x14ac:dyDescent="0.3">
      <c r="A68" s="73"/>
      <c r="C68" s="103"/>
      <c r="D68" s="103"/>
    </row>
    <row r="69" spans="1:4" s="15" customFormat="1" ht="20.399999999999999" x14ac:dyDescent="0.3">
      <c r="A69" s="73"/>
      <c r="C69" s="103"/>
      <c r="D69" s="103"/>
    </row>
    <row r="70" spans="1:4" s="15" customFormat="1" ht="20.399999999999999" x14ac:dyDescent="0.3">
      <c r="A70" s="73"/>
      <c r="C70" s="103"/>
      <c r="D70" s="103"/>
    </row>
    <row r="71" spans="1:4" s="15" customFormat="1" ht="20.399999999999999" x14ac:dyDescent="0.3">
      <c r="A71" s="73"/>
      <c r="C71" s="103"/>
      <c r="D71" s="103"/>
    </row>
    <row r="72" spans="1:4" s="15" customFormat="1" ht="20.399999999999999" x14ac:dyDescent="0.3">
      <c r="A72" s="73"/>
      <c r="C72" s="103"/>
      <c r="D72" s="103"/>
    </row>
    <row r="73" spans="1:4" s="15" customFormat="1" ht="20.399999999999999" x14ac:dyDescent="0.3">
      <c r="A73" s="73"/>
      <c r="C73" s="103"/>
      <c r="D73" s="103"/>
    </row>
    <row r="74" spans="1:4" s="15" customFormat="1" ht="20.399999999999999" x14ac:dyDescent="0.3">
      <c r="A74" s="73"/>
      <c r="C74" s="103"/>
      <c r="D74" s="103"/>
    </row>
    <row r="75" spans="1:4" s="15" customFormat="1" ht="20.399999999999999" x14ac:dyDescent="0.3">
      <c r="A75" s="73"/>
      <c r="C75" s="103"/>
      <c r="D75" s="103"/>
    </row>
    <row r="76" spans="1:4" s="15" customFormat="1" ht="20.399999999999999" x14ac:dyDescent="0.3">
      <c r="A76" s="73"/>
      <c r="C76" s="103"/>
      <c r="D76" s="103"/>
    </row>
    <row r="77" spans="1:4" s="15" customFormat="1" ht="20.399999999999999" x14ac:dyDescent="0.3">
      <c r="A77" s="73"/>
      <c r="C77" s="103"/>
      <c r="D77" s="103"/>
    </row>
    <row r="78" spans="1:4" s="15" customFormat="1" ht="20.399999999999999" x14ac:dyDescent="0.3">
      <c r="A78" s="73"/>
      <c r="C78" s="103"/>
      <c r="D78" s="103"/>
    </row>
    <row r="79" spans="1:4" s="15" customFormat="1" ht="20.399999999999999" x14ac:dyDescent="0.3">
      <c r="A79" s="73"/>
      <c r="C79" s="103"/>
      <c r="D79" s="103"/>
    </row>
    <row r="80" spans="1:4" s="15" customFormat="1" ht="20.399999999999999" x14ac:dyDescent="0.3">
      <c r="A80" s="73"/>
      <c r="C80" s="103"/>
      <c r="D80" s="103"/>
    </row>
    <row r="81" spans="1:4" s="15" customFormat="1" ht="20.399999999999999" x14ac:dyDescent="0.3">
      <c r="A81" s="73"/>
      <c r="C81" s="103"/>
      <c r="D81" s="103"/>
    </row>
    <row r="82" spans="1:4" s="15" customFormat="1" ht="20.399999999999999" x14ac:dyDescent="0.3">
      <c r="A82" s="73"/>
      <c r="C82" s="103"/>
      <c r="D82" s="103"/>
    </row>
    <row r="83" spans="1:4" s="15" customFormat="1" ht="20.399999999999999" x14ac:dyDescent="0.3">
      <c r="A83" s="73"/>
      <c r="C83" s="103"/>
      <c r="D83" s="103"/>
    </row>
    <row r="84" spans="1:4" s="15" customFormat="1" ht="20.399999999999999" x14ac:dyDescent="0.3">
      <c r="A84" s="73"/>
      <c r="C84" s="103"/>
      <c r="D84" s="103"/>
    </row>
    <row r="85" spans="1:4" s="15" customFormat="1" ht="20.399999999999999" x14ac:dyDescent="0.3">
      <c r="A85" s="73"/>
      <c r="C85" s="103"/>
      <c r="D85" s="103"/>
    </row>
    <row r="86" spans="1:4" s="15" customFormat="1" ht="20.399999999999999" x14ac:dyDescent="0.3">
      <c r="A86" s="73"/>
      <c r="C86" s="103"/>
      <c r="D86" s="103"/>
    </row>
    <row r="87" spans="1:4" s="15" customFormat="1" ht="20.399999999999999" x14ac:dyDescent="0.3">
      <c r="A87" s="73"/>
      <c r="C87" s="103"/>
      <c r="D87" s="103"/>
    </row>
    <row r="88" spans="1:4" s="15" customFormat="1" ht="20.399999999999999" x14ac:dyDescent="0.3">
      <c r="A88" s="73"/>
      <c r="C88" s="103"/>
      <c r="D88" s="103"/>
    </row>
    <row r="89" spans="1:4" s="15" customFormat="1" ht="20.399999999999999" x14ac:dyDescent="0.3">
      <c r="A89" s="73"/>
      <c r="C89" s="103"/>
      <c r="D89" s="103"/>
    </row>
    <row r="90" spans="1:4" s="15" customFormat="1" ht="20.399999999999999" x14ac:dyDescent="0.3">
      <c r="A90" s="73"/>
      <c r="C90" s="103"/>
      <c r="D90" s="103"/>
    </row>
    <row r="91" spans="1:4" s="15" customFormat="1" ht="20.399999999999999" x14ac:dyDescent="0.3">
      <c r="A91" s="73"/>
      <c r="C91" s="103"/>
      <c r="D91" s="103"/>
    </row>
    <row r="92" spans="1:4" s="15" customFormat="1" ht="20.399999999999999" x14ac:dyDescent="0.3">
      <c r="A92" s="73"/>
      <c r="C92" s="103"/>
      <c r="D92" s="103"/>
    </row>
    <row r="93" spans="1:4" s="15" customFormat="1" ht="20.399999999999999" x14ac:dyDescent="0.3">
      <c r="A93" s="73"/>
      <c r="C93" s="103"/>
      <c r="D93" s="103"/>
    </row>
    <row r="94" spans="1:4" s="15" customFormat="1" ht="20.399999999999999" x14ac:dyDescent="0.3">
      <c r="A94" s="73"/>
      <c r="C94" s="103"/>
      <c r="D94" s="103"/>
    </row>
    <row r="95" spans="1:4" s="15" customFormat="1" ht="20.399999999999999" x14ac:dyDescent="0.3">
      <c r="A95" s="73"/>
      <c r="C95" s="103"/>
      <c r="D95" s="103"/>
    </row>
    <row r="96" spans="1:4" s="15" customFormat="1" ht="20.399999999999999" x14ac:dyDescent="0.3">
      <c r="A96" s="73"/>
      <c r="C96" s="103"/>
      <c r="D96" s="103"/>
    </row>
    <row r="97" spans="1:4" s="15" customFormat="1" ht="20.399999999999999" x14ac:dyDescent="0.3">
      <c r="A97" s="73"/>
      <c r="C97" s="103"/>
      <c r="D97" s="103"/>
    </row>
    <row r="98" spans="1:4" s="15" customFormat="1" ht="20.399999999999999" x14ac:dyDescent="0.3">
      <c r="A98" s="73"/>
      <c r="C98" s="103"/>
      <c r="D98" s="103"/>
    </row>
    <row r="99" spans="1:4" s="15" customFormat="1" ht="20.399999999999999" x14ac:dyDescent="0.3">
      <c r="A99" s="73"/>
      <c r="C99" s="103"/>
      <c r="D99" s="103"/>
    </row>
    <row r="100" spans="1:4" s="15" customFormat="1" ht="20.399999999999999" x14ac:dyDescent="0.3">
      <c r="A100" s="73"/>
      <c r="C100" s="103"/>
      <c r="D100" s="103"/>
    </row>
    <row r="101" spans="1:4" s="15" customFormat="1" ht="20.399999999999999" x14ac:dyDescent="0.3">
      <c r="A101" s="73"/>
      <c r="C101" s="103"/>
      <c r="D101" s="103"/>
    </row>
    <row r="102" spans="1:4" s="15" customFormat="1" ht="20.399999999999999" x14ac:dyDescent="0.3">
      <c r="A102" s="73"/>
      <c r="C102" s="103"/>
      <c r="D102" s="103"/>
    </row>
    <row r="103" spans="1:4" s="15" customFormat="1" ht="20.399999999999999" x14ac:dyDescent="0.3">
      <c r="A103" s="73"/>
      <c r="C103" s="103"/>
      <c r="D103" s="103"/>
    </row>
    <row r="104" spans="1:4" s="15" customFormat="1" ht="20.399999999999999" x14ac:dyDescent="0.3">
      <c r="A104" s="73"/>
      <c r="C104" s="103"/>
      <c r="D104" s="103"/>
    </row>
    <row r="105" spans="1:4" s="15" customFormat="1" ht="20.399999999999999" x14ac:dyDescent="0.3">
      <c r="A105" s="73"/>
      <c r="C105" s="103"/>
      <c r="D105" s="103"/>
    </row>
    <row r="106" spans="1:4" s="15" customFormat="1" ht="20.399999999999999" x14ac:dyDescent="0.3">
      <c r="A106" s="73"/>
      <c r="C106" s="103"/>
      <c r="D106" s="103"/>
    </row>
    <row r="107" spans="1:4" s="15" customFormat="1" ht="20.399999999999999" x14ac:dyDescent="0.3">
      <c r="A107" s="73"/>
      <c r="C107" s="103"/>
      <c r="D107" s="103"/>
    </row>
    <row r="108" spans="1:4" s="15" customFormat="1" ht="20.399999999999999" x14ac:dyDescent="0.3">
      <c r="A108" s="73"/>
      <c r="C108" s="103"/>
      <c r="D108" s="103"/>
    </row>
    <row r="109" spans="1:4" s="15" customFormat="1" ht="20.399999999999999" x14ac:dyDescent="0.3">
      <c r="A109" s="73"/>
      <c r="C109" s="103"/>
      <c r="D109" s="103"/>
    </row>
    <row r="110" spans="1:4" s="15" customFormat="1" ht="20.399999999999999" x14ac:dyDescent="0.3">
      <c r="A110" s="73"/>
      <c r="C110" s="103"/>
      <c r="D110" s="103"/>
    </row>
    <row r="111" spans="1:4" s="15" customFormat="1" ht="20.399999999999999" x14ac:dyDescent="0.3">
      <c r="A111" s="73"/>
      <c r="C111" s="103"/>
      <c r="D111" s="103"/>
    </row>
    <row r="112" spans="1:4" s="15" customFormat="1" ht="20.399999999999999" x14ac:dyDescent="0.3">
      <c r="A112" s="73"/>
      <c r="C112" s="103"/>
      <c r="D112" s="103"/>
    </row>
    <row r="113" spans="1:4" s="15" customFormat="1" ht="20.399999999999999" x14ac:dyDescent="0.3">
      <c r="A113" s="73"/>
      <c r="C113" s="103"/>
      <c r="D113" s="103"/>
    </row>
    <row r="114" spans="1:4" s="15" customFormat="1" ht="20.399999999999999" x14ac:dyDescent="0.3">
      <c r="A114" s="73"/>
      <c r="C114" s="103"/>
      <c r="D114" s="103"/>
    </row>
    <row r="115" spans="1:4" s="15" customFormat="1" ht="20.399999999999999" x14ac:dyDescent="0.3">
      <c r="A115" s="73"/>
      <c r="C115" s="103"/>
      <c r="D115" s="103"/>
    </row>
    <row r="116" spans="1:4" s="15" customFormat="1" ht="20.399999999999999" x14ac:dyDescent="0.3">
      <c r="A116" s="73"/>
      <c r="C116" s="103"/>
      <c r="D116" s="103"/>
    </row>
    <row r="117" spans="1:4" s="15" customFormat="1" ht="20.399999999999999" x14ac:dyDescent="0.3">
      <c r="A117" s="73"/>
      <c r="C117" s="103"/>
      <c r="D117" s="103"/>
    </row>
    <row r="118" spans="1:4" s="15" customFormat="1" ht="20.399999999999999" x14ac:dyDescent="0.3">
      <c r="A118" s="73"/>
      <c r="C118" s="103"/>
      <c r="D118" s="103"/>
    </row>
    <row r="119" spans="1:4" s="15" customFormat="1" ht="20.399999999999999" x14ac:dyDescent="0.3">
      <c r="A119" s="73"/>
      <c r="C119" s="103"/>
      <c r="D119" s="103"/>
    </row>
    <row r="120" spans="1:4" s="15" customFormat="1" ht="20.399999999999999" x14ac:dyDescent="0.3">
      <c r="A120" s="73"/>
      <c r="C120" s="103"/>
      <c r="D120" s="103"/>
    </row>
    <row r="121" spans="1:4" s="15" customFormat="1" ht="20.399999999999999" x14ac:dyDescent="0.3">
      <c r="A121" s="73"/>
      <c r="C121" s="103"/>
      <c r="D121" s="103"/>
    </row>
    <row r="122" spans="1:4" s="15" customFormat="1" ht="20.399999999999999" x14ac:dyDescent="0.3">
      <c r="A122" s="73"/>
      <c r="C122" s="103"/>
      <c r="D122" s="103"/>
    </row>
    <row r="123" spans="1:4" s="15" customFormat="1" ht="20.399999999999999" x14ac:dyDescent="0.3">
      <c r="A123" s="73"/>
      <c r="C123" s="103"/>
      <c r="D123" s="103"/>
    </row>
    <row r="124" spans="1:4" s="15" customFormat="1" ht="20.399999999999999" x14ac:dyDescent="0.3">
      <c r="A124" s="73"/>
      <c r="C124" s="103"/>
      <c r="D124" s="103"/>
    </row>
    <row r="125" spans="1:4" s="15" customFormat="1" ht="20.399999999999999" x14ac:dyDescent="0.3">
      <c r="A125" s="73"/>
      <c r="C125" s="103"/>
      <c r="D125" s="103"/>
    </row>
    <row r="126" spans="1:4" s="15" customFormat="1" ht="20.399999999999999" x14ac:dyDescent="0.3">
      <c r="A126" s="73"/>
      <c r="C126" s="103"/>
      <c r="D126" s="103"/>
    </row>
    <row r="127" spans="1:4" s="15" customFormat="1" ht="20.399999999999999" x14ac:dyDescent="0.3">
      <c r="A127" s="73"/>
      <c r="C127" s="103"/>
      <c r="D127" s="103"/>
    </row>
    <row r="128" spans="1:4" s="15" customFormat="1" ht="20.399999999999999" x14ac:dyDescent="0.3">
      <c r="A128" s="73"/>
      <c r="C128" s="103"/>
      <c r="D128" s="103"/>
    </row>
    <row r="129" spans="1:4" s="15" customFormat="1" ht="20.399999999999999" x14ac:dyDescent="0.3">
      <c r="A129" s="73"/>
      <c r="C129" s="103"/>
      <c r="D129" s="103"/>
    </row>
    <row r="130" spans="1:4" s="15" customFormat="1" ht="20.399999999999999" x14ac:dyDescent="0.3">
      <c r="A130" s="73"/>
      <c r="C130" s="103"/>
      <c r="D130" s="103"/>
    </row>
    <row r="131" spans="1:4" s="15" customFormat="1" ht="20.399999999999999" x14ac:dyDescent="0.3">
      <c r="A131" s="73"/>
      <c r="C131" s="103"/>
      <c r="D131" s="103"/>
    </row>
    <row r="132" spans="1:4" s="15" customFormat="1" ht="20.399999999999999" x14ac:dyDescent="0.3">
      <c r="A132" s="73"/>
      <c r="C132" s="103"/>
      <c r="D132" s="103"/>
    </row>
    <row r="133" spans="1:4" s="15" customFormat="1" ht="20.399999999999999" x14ac:dyDescent="0.3">
      <c r="A133" s="73"/>
      <c r="C133" s="103"/>
      <c r="D133" s="103"/>
    </row>
    <row r="134" spans="1:4" s="15" customFormat="1" ht="20.399999999999999" x14ac:dyDescent="0.3">
      <c r="A134" s="73"/>
      <c r="C134" s="103"/>
      <c r="D134" s="103"/>
    </row>
    <row r="135" spans="1:4" s="15" customFormat="1" ht="20.399999999999999" x14ac:dyDescent="0.3">
      <c r="A135" s="73"/>
      <c r="C135" s="103"/>
      <c r="D135" s="103"/>
    </row>
    <row r="136" spans="1:4" s="15" customFormat="1" ht="20.399999999999999" x14ac:dyDescent="0.3">
      <c r="A136" s="73"/>
      <c r="C136" s="103"/>
      <c r="D136" s="103"/>
    </row>
    <row r="137" spans="1:4" s="15" customFormat="1" ht="20.399999999999999" x14ac:dyDescent="0.3">
      <c r="A137" s="73"/>
      <c r="C137" s="103"/>
      <c r="D137" s="103"/>
    </row>
    <row r="138" spans="1:4" s="15" customFormat="1" ht="20.399999999999999" x14ac:dyDescent="0.3">
      <c r="A138" s="73"/>
      <c r="C138" s="103"/>
      <c r="D138" s="103"/>
    </row>
    <row r="139" spans="1:4" s="15" customFormat="1" ht="20.399999999999999" x14ac:dyDescent="0.3">
      <c r="A139" s="73"/>
      <c r="C139" s="103"/>
      <c r="D139" s="103"/>
    </row>
    <row r="140" spans="1:4" s="15" customFormat="1" ht="20.399999999999999" x14ac:dyDescent="0.3">
      <c r="A140" s="73"/>
      <c r="C140" s="103"/>
      <c r="D140" s="103"/>
    </row>
    <row r="141" spans="1:4" s="15" customFormat="1" ht="20.399999999999999" x14ac:dyDescent="0.3">
      <c r="A141" s="73"/>
      <c r="C141" s="103"/>
      <c r="D141" s="103"/>
    </row>
    <row r="142" spans="1:4" s="15" customFormat="1" ht="20.399999999999999" x14ac:dyDescent="0.3">
      <c r="A142" s="73"/>
      <c r="C142" s="103"/>
      <c r="D142" s="103"/>
    </row>
    <row r="143" spans="1:4" s="15" customFormat="1" ht="20.399999999999999" x14ac:dyDescent="0.3">
      <c r="A143" s="73"/>
      <c r="C143" s="103"/>
      <c r="D143" s="103"/>
    </row>
    <row r="144" spans="1:4" s="15" customFormat="1" ht="20.399999999999999" x14ac:dyDescent="0.3">
      <c r="A144" s="73"/>
      <c r="C144" s="103"/>
      <c r="D144" s="103"/>
    </row>
    <row r="145" spans="1:4" s="15" customFormat="1" ht="20.399999999999999" x14ac:dyDescent="0.3">
      <c r="A145" s="73"/>
      <c r="C145" s="103"/>
      <c r="D145" s="103"/>
    </row>
    <row r="146" spans="1:4" s="15" customFormat="1" ht="20.399999999999999" x14ac:dyDescent="0.3">
      <c r="A146" s="73"/>
      <c r="C146" s="103"/>
      <c r="D146" s="103"/>
    </row>
    <row r="147" spans="1:4" s="15" customFormat="1" ht="20.399999999999999" x14ac:dyDescent="0.3">
      <c r="A147" s="73"/>
      <c r="C147" s="103"/>
      <c r="D147" s="103"/>
    </row>
    <row r="148" spans="1:4" s="15" customFormat="1" ht="20.399999999999999" x14ac:dyDescent="0.3">
      <c r="A148" s="73"/>
      <c r="C148" s="103"/>
      <c r="D148" s="103"/>
    </row>
    <row r="149" spans="1:4" s="15" customFormat="1" ht="20.399999999999999" x14ac:dyDescent="0.3">
      <c r="A149" s="73"/>
      <c r="C149" s="103"/>
      <c r="D149" s="103"/>
    </row>
    <row r="150" spans="1:4" s="15" customFormat="1" ht="20.399999999999999" x14ac:dyDescent="0.3">
      <c r="A150" s="73"/>
      <c r="C150" s="103"/>
      <c r="D150" s="103"/>
    </row>
    <row r="151" spans="1:4" s="15" customFormat="1" ht="20.399999999999999" x14ac:dyDescent="0.3">
      <c r="A151" s="73"/>
      <c r="C151" s="103"/>
      <c r="D151" s="103"/>
    </row>
    <row r="152" spans="1:4" s="15" customFormat="1" ht="20.399999999999999" x14ac:dyDescent="0.3">
      <c r="A152" s="73"/>
      <c r="C152" s="103"/>
      <c r="D152" s="103"/>
    </row>
    <row r="153" spans="1:4" s="15" customFormat="1" ht="20.399999999999999" x14ac:dyDescent="0.3">
      <c r="A153" s="73"/>
      <c r="C153" s="103"/>
      <c r="D153" s="103"/>
    </row>
    <row r="154" spans="1:4" s="15" customFormat="1" ht="20.399999999999999" x14ac:dyDescent="0.3">
      <c r="A154" s="73"/>
      <c r="C154" s="103"/>
      <c r="D154" s="103"/>
    </row>
    <row r="155" spans="1:4" s="15" customFormat="1" ht="20.399999999999999" x14ac:dyDescent="0.3">
      <c r="A155" s="73"/>
      <c r="C155" s="103"/>
      <c r="D155" s="103"/>
    </row>
    <row r="156" spans="1:4" s="15" customFormat="1" ht="20.399999999999999" x14ac:dyDescent="0.3">
      <c r="A156" s="73"/>
      <c r="C156" s="103"/>
      <c r="D156" s="103"/>
    </row>
    <row r="157" spans="1:4" s="15" customFormat="1" ht="20.399999999999999" x14ac:dyDescent="0.3">
      <c r="A157" s="73"/>
      <c r="C157" s="103"/>
      <c r="D157" s="103"/>
    </row>
    <row r="158" spans="1:4" s="15" customFormat="1" ht="20.399999999999999" x14ac:dyDescent="0.3">
      <c r="A158" s="73"/>
      <c r="C158" s="103"/>
      <c r="D158" s="103"/>
    </row>
    <row r="159" spans="1:4" s="15" customFormat="1" ht="20.399999999999999" x14ac:dyDescent="0.3">
      <c r="A159" s="73"/>
      <c r="C159" s="103"/>
      <c r="D159" s="103"/>
    </row>
    <row r="160" spans="1:4" s="15" customFormat="1" ht="20.399999999999999" x14ac:dyDescent="0.3">
      <c r="A160" s="73"/>
      <c r="C160" s="103"/>
      <c r="D160" s="103"/>
    </row>
    <row r="161" spans="1:4" s="15" customFormat="1" ht="20.399999999999999" x14ac:dyDescent="0.3">
      <c r="A161" s="73"/>
      <c r="C161" s="103"/>
      <c r="D161" s="103"/>
    </row>
    <row r="162" spans="1:4" s="15" customFormat="1" ht="20.399999999999999" x14ac:dyDescent="0.3">
      <c r="A162" s="73"/>
      <c r="C162" s="103"/>
      <c r="D162" s="103"/>
    </row>
    <row r="163" spans="1:4" s="15" customFormat="1" ht="20.399999999999999" x14ac:dyDescent="0.3">
      <c r="A163" s="73"/>
      <c r="C163" s="103"/>
      <c r="D163" s="103"/>
    </row>
    <row r="164" spans="1:4" s="15" customFormat="1" ht="20.399999999999999" x14ac:dyDescent="0.3">
      <c r="A164" s="73"/>
      <c r="C164" s="103"/>
      <c r="D164" s="103"/>
    </row>
    <row r="165" spans="1:4" s="15" customFormat="1" ht="20.399999999999999" x14ac:dyDescent="0.3">
      <c r="A165" s="73"/>
      <c r="C165" s="103"/>
      <c r="D165" s="103"/>
    </row>
    <row r="166" spans="1:4" s="15" customFormat="1" ht="20.399999999999999" x14ac:dyDescent="0.3">
      <c r="A166" s="73"/>
      <c r="C166" s="103"/>
      <c r="D166" s="103"/>
    </row>
    <row r="167" spans="1:4" s="15" customFormat="1" ht="20.399999999999999" x14ac:dyDescent="0.3">
      <c r="A167" s="73"/>
      <c r="C167" s="103"/>
      <c r="D167" s="103"/>
    </row>
    <row r="168" spans="1:4" s="15" customFormat="1" ht="20.399999999999999" x14ac:dyDescent="0.3">
      <c r="A168" s="73"/>
      <c r="C168" s="103"/>
      <c r="D168" s="103"/>
    </row>
    <row r="169" spans="1:4" s="15" customFormat="1" ht="20.399999999999999" x14ac:dyDescent="0.3">
      <c r="A169" s="73"/>
      <c r="C169" s="103"/>
      <c r="D169" s="103"/>
    </row>
    <row r="170" spans="1:4" s="15" customFormat="1" ht="20.399999999999999" x14ac:dyDescent="0.3">
      <c r="A170" s="73"/>
      <c r="C170" s="103"/>
      <c r="D170" s="103"/>
    </row>
    <row r="171" spans="1:4" s="15" customFormat="1" ht="20.399999999999999" x14ac:dyDescent="0.3">
      <c r="A171" s="73"/>
      <c r="C171" s="103"/>
      <c r="D171" s="103"/>
    </row>
    <row r="172" spans="1:4" s="15" customFormat="1" ht="20.399999999999999" x14ac:dyDescent="0.3">
      <c r="A172" s="73"/>
      <c r="C172" s="103"/>
      <c r="D172" s="103"/>
    </row>
    <row r="173" spans="1:4" s="15" customFormat="1" ht="20.399999999999999" x14ac:dyDescent="0.3">
      <c r="A173" s="73"/>
      <c r="C173" s="103"/>
      <c r="D173" s="103"/>
    </row>
    <row r="174" spans="1:4" s="15" customFormat="1" ht="20.399999999999999" x14ac:dyDescent="0.3">
      <c r="A174" s="73"/>
      <c r="C174" s="103"/>
      <c r="D174" s="103"/>
    </row>
    <row r="175" spans="1:4" s="15" customFormat="1" ht="20.399999999999999" x14ac:dyDescent="0.3">
      <c r="A175" s="73"/>
      <c r="C175" s="103"/>
      <c r="D175" s="103"/>
    </row>
    <row r="176" spans="1:4" s="15" customFormat="1" ht="20.399999999999999" x14ac:dyDescent="0.3">
      <c r="A176" s="73"/>
      <c r="C176" s="103"/>
      <c r="D176" s="103"/>
    </row>
    <row r="177" spans="1:4" s="15" customFormat="1" ht="20.399999999999999" x14ac:dyDescent="0.3">
      <c r="A177" s="73"/>
      <c r="C177" s="103"/>
      <c r="D177" s="103"/>
    </row>
    <row r="178" spans="1:4" s="15" customFormat="1" ht="20.399999999999999" x14ac:dyDescent="0.3">
      <c r="A178" s="73"/>
      <c r="C178" s="103"/>
      <c r="D178" s="103"/>
    </row>
    <row r="179" spans="1:4" s="15" customFormat="1" ht="20.399999999999999" x14ac:dyDescent="0.3">
      <c r="A179" s="73"/>
      <c r="C179" s="103"/>
      <c r="D179" s="103"/>
    </row>
    <row r="180" spans="1:4" s="15" customFormat="1" ht="20.399999999999999" x14ac:dyDescent="0.3">
      <c r="A180" s="73"/>
      <c r="C180" s="103"/>
      <c r="D180" s="103"/>
    </row>
    <row r="181" spans="1:4" s="15" customFormat="1" ht="20.399999999999999" x14ac:dyDescent="0.3">
      <c r="A181" s="73"/>
      <c r="C181" s="103"/>
      <c r="D181" s="103"/>
    </row>
    <row r="182" spans="1:4" s="15" customFormat="1" ht="20.399999999999999" x14ac:dyDescent="0.3">
      <c r="A182" s="73"/>
      <c r="C182" s="103"/>
      <c r="D182" s="103"/>
    </row>
    <row r="183" spans="1:4" s="15" customFormat="1" ht="20.399999999999999" x14ac:dyDescent="0.3">
      <c r="A183" s="73"/>
      <c r="C183" s="103"/>
      <c r="D183" s="103"/>
    </row>
    <row r="184" spans="1:4" s="15" customFormat="1" ht="20.399999999999999" x14ac:dyDescent="0.3">
      <c r="A184" s="73"/>
      <c r="C184" s="103"/>
      <c r="D184" s="103"/>
    </row>
    <row r="185" spans="1:4" s="15" customFormat="1" ht="20.399999999999999" x14ac:dyDescent="0.3">
      <c r="A185" s="73"/>
      <c r="C185" s="103"/>
      <c r="D185" s="103"/>
    </row>
    <row r="186" spans="1:4" s="15" customFormat="1" ht="20.399999999999999" x14ac:dyDescent="0.3">
      <c r="A186" s="73"/>
      <c r="C186" s="103"/>
      <c r="D186" s="103"/>
    </row>
    <row r="187" spans="1:4" s="15" customFormat="1" ht="20.399999999999999" x14ac:dyDescent="0.3">
      <c r="A187" s="73"/>
      <c r="C187" s="103"/>
      <c r="D187" s="103"/>
    </row>
    <row r="188" spans="1:4" s="15" customFormat="1" ht="20.399999999999999" x14ac:dyDescent="0.3">
      <c r="A188" s="73"/>
      <c r="C188" s="103"/>
      <c r="D188" s="103"/>
    </row>
    <row r="189" spans="1:4" s="15" customFormat="1" ht="20.399999999999999" x14ac:dyDescent="0.3">
      <c r="A189" s="73"/>
      <c r="C189" s="103"/>
      <c r="D189" s="103"/>
    </row>
    <row r="190" spans="1:4" s="15" customFormat="1" ht="20.399999999999999" x14ac:dyDescent="0.3">
      <c r="A190" s="73"/>
      <c r="C190" s="103"/>
      <c r="D190" s="103"/>
    </row>
    <row r="191" spans="1:4" s="15" customFormat="1" ht="20.399999999999999" x14ac:dyDescent="0.3">
      <c r="A191" s="73"/>
      <c r="C191" s="103"/>
      <c r="D191" s="103"/>
    </row>
    <row r="192" spans="1:4" s="15" customFormat="1" ht="20.399999999999999" x14ac:dyDescent="0.3">
      <c r="A192" s="73"/>
      <c r="C192" s="103"/>
      <c r="D192" s="103"/>
    </row>
    <row r="193" spans="1:4" s="15" customFormat="1" ht="20.399999999999999" x14ac:dyDescent="0.3">
      <c r="A193" s="73"/>
      <c r="C193" s="103"/>
      <c r="D193" s="103"/>
    </row>
    <row r="194" spans="1:4" s="15" customFormat="1" ht="20.399999999999999" x14ac:dyDescent="0.3">
      <c r="A194" s="73"/>
      <c r="C194" s="103"/>
      <c r="D194" s="103"/>
    </row>
    <row r="195" spans="1:4" s="15" customFormat="1" ht="20.399999999999999" x14ac:dyDescent="0.3">
      <c r="A195" s="73"/>
      <c r="C195" s="103"/>
      <c r="D195" s="103"/>
    </row>
    <row r="196" spans="1:4" s="15" customFormat="1" ht="20.399999999999999" x14ac:dyDescent="0.3">
      <c r="A196" s="73"/>
      <c r="C196" s="103"/>
      <c r="D196" s="103"/>
    </row>
    <row r="197" spans="1:4" s="15" customFormat="1" ht="20.399999999999999" x14ac:dyDescent="0.3">
      <c r="A197" s="73"/>
      <c r="C197" s="103"/>
      <c r="D197" s="103"/>
    </row>
    <row r="198" spans="1:4" s="15" customFormat="1" ht="20.399999999999999" x14ac:dyDescent="0.3">
      <c r="A198" s="73"/>
      <c r="C198" s="103"/>
      <c r="D198" s="103"/>
    </row>
    <row r="199" spans="1:4" s="15" customFormat="1" ht="20.399999999999999" x14ac:dyDescent="0.3">
      <c r="A199" s="73"/>
      <c r="C199" s="103"/>
      <c r="D199" s="103"/>
    </row>
    <row r="200" spans="1:4" s="15" customFormat="1" ht="20.399999999999999" x14ac:dyDescent="0.3">
      <c r="A200" s="73"/>
      <c r="C200" s="103"/>
      <c r="D200" s="103"/>
    </row>
    <row r="201" spans="1:4" s="15" customFormat="1" ht="20.399999999999999" x14ac:dyDescent="0.3">
      <c r="A201" s="73"/>
      <c r="C201" s="103"/>
      <c r="D201" s="103"/>
    </row>
    <row r="202" spans="1:4" s="15" customFormat="1" ht="20.399999999999999" x14ac:dyDescent="0.3">
      <c r="A202" s="73"/>
      <c r="C202" s="103"/>
      <c r="D202" s="103"/>
    </row>
    <row r="203" spans="1:4" s="15" customFormat="1" ht="20.399999999999999" x14ac:dyDescent="0.3">
      <c r="A203" s="73"/>
      <c r="C203" s="103"/>
      <c r="D203" s="103"/>
    </row>
    <row r="204" spans="1:4" s="15" customFormat="1" ht="20.399999999999999" x14ac:dyDescent="0.3">
      <c r="A204" s="73"/>
      <c r="C204" s="103"/>
      <c r="D204" s="103"/>
    </row>
    <row r="205" spans="1:4" s="15" customFormat="1" ht="20.399999999999999" x14ac:dyDescent="0.3">
      <c r="A205" s="73"/>
      <c r="C205" s="103"/>
      <c r="D205" s="103"/>
    </row>
    <row r="206" spans="1:4" s="15" customFormat="1" ht="20.399999999999999" x14ac:dyDescent="0.3">
      <c r="A206" s="73"/>
      <c r="C206" s="103"/>
      <c r="D206" s="103"/>
    </row>
    <row r="207" spans="1:4" s="15" customFormat="1" ht="20.399999999999999" x14ac:dyDescent="0.3">
      <c r="A207" s="73"/>
      <c r="C207" s="103"/>
      <c r="D207" s="103"/>
    </row>
    <row r="208" spans="1:4" s="15" customFormat="1" x14ac:dyDescent="0.3">
      <c r="A208" s="73"/>
    </row>
    <row r="209" spans="1:8" s="15" customFormat="1" ht="20.399999999999999" x14ac:dyDescent="0.3">
      <c r="A209" s="73"/>
      <c r="B209" s="104" t="s">
        <v>86</v>
      </c>
      <c r="C209" s="104" t="s">
        <v>138</v>
      </c>
      <c r="D209" s="105" t="s">
        <v>86</v>
      </c>
      <c r="E209" s="105" t="s">
        <v>138</v>
      </c>
    </row>
    <row r="210" spans="1:8" s="15" customFormat="1" ht="42" x14ac:dyDescent="0.4">
      <c r="A210" s="73"/>
      <c r="B210" s="106" t="s">
        <v>88</v>
      </c>
      <c r="C210" s="106" t="s">
        <v>203</v>
      </c>
      <c r="D210" s="15" t="s">
        <v>88</v>
      </c>
      <c r="F210" s="15" t="str">
        <f>IF(NOT(ISBLANK(D210)),D210,IF(NOT(ISBLANK(E210)),"     "&amp;E210,FALSE))</f>
        <v>Afectación Económica o presupuestal</v>
      </c>
      <c r="G210" s="15" t="s">
        <v>88</v>
      </c>
      <c r="H210" s="15" t="str">
        <f>IF(NOT(ISERROR(MATCH(G210,_xlfn.ANCHORARRAY(B221),0))),F223&amp;"Por favor no seleccionar los criterios de impacto",G210)</f>
        <v>❌Por favor no seleccionar los criterios de impacto</v>
      </c>
    </row>
    <row r="211" spans="1:8" s="15" customFormat="1" ht="42" x14ac:dyDescent="0.4">
      <c r="A211" s="73"/>
      <c r="B211" s="106" t="s">
        <v>88</v>
      </c>
      <c r="C211" s="106" t="s">
        <v>204</v>
      </c>
      <c r="E211" s="15" t="s">
        <v>203</v>
      </c>
      <c r="F211" s="15" t="str">
        <f t="shared" ref="F211:F221" si="0">IF(NOT(ISBLANK(D211)),D211,IF(NOT(ISBLANK(E211)),"     "&amp;E211,FALSE))</f>
        <v xml:space="preserve">     Afectación menor a 200 SMLMV</v>
      </c>
    </row>
    <row r="212" spans="1:8" s="15" customFormat="1" ht="42" x14ac:dyDescent="0.4">
      <c r="A212" s="73"/>
      <c r="B212" s="106" t="s">
        <v>88</v>
      </c>
      <c r="C212" s="106" t="s">
        <v>208</v>
      </c>
      <c r="E212" s="15" t="s">
        <v>204</v>
      </c>
      <c r="F212" s="15" t="str">
        <f t="shared" si="0"/>
        <v xml:space="preserve">     Entre 200 y 1000 SMLMV</v>
      </c>
    </row>
    <row r="213" spans="1:8" s="15" customFormat="1" ht="42" x14ac:dyDescent="0.4">
      <c r="A213" s="73"/>
      <c r="B213" s="106" t="s">
        <v>88</v>
      </c>
      <c r="C213" s="106" t="s">
        <v>209</v>
      </c>
      <c r="E213" s="15" t="s">
        <v>208</v>
      </c>
      <c r="F213" s="15" t="str">
        <f t="shared" si="0"/>
        <v xml:space="preserve">     Entre 1000 y 5000 SMLMV </v>
      </c>
    </row>
    <row r="214" spans="1:8" s="15" customFormat="1" ht="42" x14ac:dyDescent="0.4">
      <c r="A214" s="73"/>
      <c r="B214" s="106" t="s">
        <v>88</v>
      </c>
      <c r="C214" s="106" t="s">
        <v>205</v>
      </c>
      <c r="E214" s="15" t="s">
        <v>209</v>
      </c>
      <c r="F214" s="15" t="str">
        <f t="shared" si="0"/>
        <v xml:space="preserve">     Entre 5000 y 10000 SMLMV</v>
      </c>
    </row>
    <row r="215" spans="1:8" s="15" customFormat="1" ht="21" x14ac:dyDescent="0.4">
      <c r="A215" s="73"/>
      <c r="B215" s="106" t="s">
        <v>56</v>
      </c>
      <c r="C215" s="106" t="s">
        <v>91</v>
      </c>
      <c r="E215" s="15" t="s">
        <v>205</v>
      </c>
      <c r="F215" s="15" t="str">
        <f t="shared" si="0"/>
        <v xml:space="preserve">     Mayor a 10000 SMLMV</v>
      </c>
    </row>
    <row r="216" spans="1:8" s="15" customFormat="1" ht="63" x14ac:dyDescent="0.4">
      <c r="A216" s="73"/>
      <c r="B216" s="106" t="s">
        <v>56</v>
      </c>
      <c r="C216" s="106" t="s">
        <v>92</v>
      </c>
      <c r="D216" s="15" t="s">
        <v>56</v>
      </c>
      <c r="F216" s="15" t="str">
        <f t="shared" si="0"/>
        <v>Pérdida Reputacional</v>
      </c>
    </row>
    <row r="217" spans="1:8" s="15" customFormat="1" ht="42" x14ac:dyDescent="0.4">
      <c r="A217" s="73"/>
      <c r="B217" s="106" t="s">
        <v>56</v>
      </c>
      <c r="C217" s="106" t="s">
        <v>94</v>
      </c>
      <c r="E217" s="15" t="s">
        <v>91</v>
      </c>
      <c r="F217" s="15" t="str">
        <f>IF(NOT(ISBLANK(D217)),D217,IF(NOT(ISBLANK(E217)),"     "&amp;E217,FALSE))</f>
        <v xml:space="preserve">     El riesgo afecta la imagen de alguna área de la organización</v>
      </c>
    </row>
    <row r="218" spans="1:8" s="15" customFormat="1" ht="63" x14ac:dyDescent="0.4">
      <c r="A218" s="73"/>
      <c r="B218" s="106" t="s">
        <v>56</v>
      </c>
      <c r="C218" s="106" t="s">
        <v>93</v>
      </c>
      <c r="E218" s="15" t="s">
        <v>92</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6" t="s">
        <v>56</v>
      </c>
      <c r="C219" s="106" t="s">
        <v>112</v>
      </c>
      <c r="E219" s="15" t="s">
        <v>94</v>
      </c>
      <c r="F219" s="15" t="str">
        <f t="shared" si="0"/>
        <v xml:space="preserve">     El riesgo afecta la imagen de la entidad con algunos usuarios de relevancia frente al logro de los objetivos</v>
      </c>
    </row>
    <row r="220" spans="1:8" s="15" customFormat="1" x14ac:dyDescent="0.3">
      <c r="A220" s="73"/>
      <c r="E220" s="15" t="s">
        <v>93</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112</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7" t="s">
        <v>139</v>
      </c>
    </row>
    <row r="224" spans="1:8" s="15" customFormat="1" x14ac:dyDescent="0.3">
      <c r="F224" s="107" t="s">
        <v>140</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 </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2025-05-07T13:15:48Z</dcterms:modified>
</cp:coreProperties>
</file>