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2. CTRL INTERNO\"/>
    </mc:Choice>
  </mc:AlternateContent>
  <xr:revisionPtr revIDLastSave="0" documentId="13_ncr:1_{B3024909-B167-41D7-9C51-5A5D606B2310}" xr6:coauthVersionLast="47" xr6:coauthVersionMax="47" xr10:uidLastSave="{00000000-0000-0000-0000-000000000000}"/>
  <bookViews>
    <workbookView xWindow="-96" yWindow="-96" windowWidth="23232" windowHeight="12432" firstSheet="18" activeTab="21" xr2:uid="{00000000-000D-0000-FFFF-FFFF00000000}"/>
  </bookViews>
  <sheets>
    <sheet name="INSTRUCTIVO" sheetId="28" r:id="rId1"/>
    <sheet name="CONTEXTO" sheetId="39" r:id="rId2"/>
    <sheet name="Hoja1" sheetId="30" state="hidden" r:id="rId3"/>
    <sheet name="Hoja2" sheetId="31" state="hidden" r:id="rId4"/>
    <sheet name="PRIORIZACION DE CAUSA" sheetId="40" r:id="rId5"/>
    <sheet name="matriz definicion riesgo" sheetId="5" state="hidden" r:id="rId6"/>
    <sheet name="IDENTIFICACION" sheetId="6" state="hidden" r:id="rId7"/>
    <sheet name="PRIORIZ CAUSA R CORUP TRÁMITES" sheetId="38" r:id="rId8"/>
    <sheet name="DOFA" sheetId="41" r:id="rId9"/>
    <sheet name="IDENTIFICACION DE RIESGOS G Y C" sheetId="20" r:id="rId10"/>
    <sheet name="DESCRIPCION" sheetId="22" r:id="rId11"/>
    <sheet name="PROBABILIDAD" sheetId="8" r:id="rId12"/>
    <sheet name=" IMPACTO RIESGOS CORRUPCION" sheetId="25" r:id="rId13"/>
    <sheet name="VALORACIÓN ZONA RIESGO INHERENT" sheetId="16" r:id="rId14"/>
    <sheet name="Hoja7" sheetId="35" state="hidden" r:id="rId15"/>
    <sheet name="Hoja3" sheetId="21" state="hidden" r:id="rId16"/>
    <sheet name="CONTROLES Y EVALUACION" sheetId="3" r:id="rId17"/>
    <sheet name="Hoja8" sheetId="36" state="hidden" r:id="rId18"/>
    <sheet name="SOLIDEZ DE LOS CONTROLES" sheetId="26" r:id="rId19"/>
    <sheet name="VALORACIÓN ZONA-RIESGO RESIDUAL" sheetId="29" r:id="rId20"/>
    <sheet name="Hoja6" sheetId="34" state="hidden" r:id="rId21"/>
    <sheet name="MAPA DE RIESGO CORRUPCION" sheetId="1" r:id="rId22"/>
    <sheet name="Hoja5" sheetId="33" state="hidden" r:id="rId23"/>
    <sheet name="Hoja4" sheetId="32" state="hidden" r:id="rId24"/>
  </sheets>
  <externalReferences>
    <externalReference r:id="rId25"/>
    <externalReference r:id="rId26"/>
    <externalReference r:id="rId27"/>
    <externalReference r:id="rId28"/>
    <externalReference r:id="rId29"/>
    <externalReference r:id="rId30"/>
  </externalReferences>
  <definedNames>
    <definedName name="_xlnm.Print_Titles" localSheetId="10">DESCRIPCION!$1:$11</definedName>
    <definedName name="_xlnm.Print_Titles" localSheetId="9">'IDENTIFICACION DE RIESGOS G Y C'!$1:$11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 i="29" l="1"/>
  <c r="A8" i="29"/>
  <c r="A7" i="26"/>
  <c r="A6" i="26"/>
  <c r="A7" i="3"/>
  <c r="A6" i="3"/>
  <c r="A9" i="16"/>
  <c r="A8" i="16"/>
  <c r="A8" i="25"/>
  <c r="A6" i="25"/>
  <c r="A9" i="8"/>
  <c r="A8" i="8"/>
  <c r="A9" i="22"/>
  <c r="A8" i="22"/>
  <c r="A9" i="20"/>
  <c r="A8" i="20"/>
  <c r="I10" i="1" l="1"/>
  <c r="D14" i="1" l="1"/>
  <c r="D13" i="1"/>
  <c r="D12" i="1"/>
  <c r="D11" i="1"/>
  <c r="D16" i="22"/>
  <c r="B15" i="26" s="1"/>
  <c r="A6" i="41" l="1"/>
  <c r="R53" i="40"/>
  <c r="S53" i="40" s="1"/>
  <c r="T53" i="40" s="1"/>
  <c r="B53" i="40"/>
  <c r="R52" i="40"/>
  <c r="S52" i="40" s="1"/>
  <c r="T52" i="40" s="1"/>
  <c r="B52" i="40"/>
  <c r="R51" i="40"/>
  <c r="S51" i="40" s="1"/>
  <c r="T51" i="40" s="1"/>
  <c r="B51" i="40"/>
  <c r="R50" i="40"/>
  <c r="S50" i="40" s="1"/>
  <c r="T50" i="40" s="1"/>
  <c r="B50" i="40"/>
  <c r="R49" i="40"/>
  <c r="S49" i="40" s="1"/>
  <c r="T49" i="40" s="1"/>
  <c r="B49" i="40"/>
  <c r="R48" i="40"/>
  <c r="S48" i="40" s="1"/>
  <c r="T48" i="40" s="1"/>
  <c r="B48" i="40"/>
  <c r="R47" i="40"/>
  <c r="S47" i="40" s="1"/>
  <c r="T47" i="40" s="1"/>
  <c r="B47" i="40"/>
  <c r="R46" i="40"/>
  <c r="S46" i="40" s="1"/>
  <c r="T46" i="40" s="1"/>
  <c r="B46" i="40"/>
  <c r="R45" i="40"/>
  <c r="S45" i="40" s="1"/>
  <c r="T45" i="40" s="1"/>
  <c r="B45" i="40"/>
  <c r="R44" i="40"/>
  <c r="S44" i="40" s="1"/>
  <c r="T44" i="40" s="1"/>
  <c r="B44" i="40"/>
  <c r="S43" i="40"/>
  <c r="R43" i="40"/>
  <c r="H42" i="40"/>
  <c r="G42" i="40"/>
  <c r="F42" i="40"/>
  <c r="E42" i="40"/>
  <c r="D42" i="40"/>
  <c r="C42" i="40"/>
  <c r="B42" i="40"/>
  <c r="H41" i="40"/>
  <c r="G41" i="40"/>
  <c r="F41" i="40"/>
  <c r="E41" i="40"/>
  <c r="D41" i="40"/>
  <c r="C41" i="40"/>
  <c r="B41" i="40"/>
  <c r="S40" i="40"/>
  <c r="T40" i="40" s="1"/>
  <c r="R40" i="40"/>
  <c r="B40" i="40"/>
  <c r="H39" i="40"/>
  <c r="G39" i="40"/>
  <c r="F39" i="40"/>
  <c r="E39" i="40"/>
  <c r="D39" i="40"/>
  <c r="C39" i="40"/>
  <c r="B39" i="40"/>
  <c r="S38" i="40"/>
  <c r="T38" i="40" s="1"/>
  <c r="R38" i="40"/>
  <c r="B38" i="40"/>
  <c r="S37" i="40"/>
  <c r="T37" i="40" s="1"/>
  <c r="R37" i="40"/>
  <c r="B37" i="40"/>
  <c r="H36" i="40"/>
  <c r="G36" i="40"/>
  <c r="F36" i="40"/>
  <c r="E36" i="40"/>
  <c r="D36" i="40"/>
  <c r="C36" i="40"/>
  <c r="B36" i="40"/>
  <c r="H35" i="40"/>
  <c r="G35" i="40"/>
  <c r="F35" i="40"/>
  <c r="E35" i="40"/>
  <c r="D35" i="40"/>
  <c r="C35" i="40"/>
  <c r="B35" i="40"/>
  <c r="H34" i="40"/>
  <c r="G34" i="40"/>
  <c r="F34" i="40"/>
  <c r="E34" i="40"/>
  <c r="D34" i="40"/>
  <c r="C34" i="40"/>
  <c r="B34" i="40"/>
  <c r="T33" i="40"/>
  <c r="S33" i="40"/>
  <c r="R33" i="40"/>
  <c r="B33" i="40"/>
  <c r="C32" i="40"/>
  <c r="R32" i="40" s="1"/>
  <c r="B32" i="40"/>
  <c r="H31" i="40"/>
  <c r="G31" i="40"/>
  <c r="F31" i="40"/>
  <c r="E31" i="40"/>
  <c r="D31" i="40"/>
  <c r="C31" i="40"/>
  <c r="B31" i="40"/>
  <c r="S30" i="40"/>
  <c r="T30" i="40" s="1"/>
  <c r="R30" i="40"/>
  <c r="B30" i="40"/>
  <c r="H29" i="40"/>
  <c r="G29" i="40"/>
  <c r="F29" i="40"/>
  <c r="E29" i="40"/>
  <c r="D29" i="40"/>
  <c r="C29" i="40"/>
  <c r="B29" i="40"/>
  <c r="T28" i="40"/>
  <c r="S28" i="40"/>
  <c r="R28" i="40"/>
  <c r="B28" i="40"/>
  <c r="S27" i="40"/>
  <c r="T27" i="40" s="1"/>
  <c r="R27" i="40"/>
  <c r="S26" i="40"/>
  <c r="T26" i="40" s="1"/>
  <c r="R26" i="40"/>
  <c r="B26" i="40"/>
  <c r="S25" i="40"/>
  <c r="T25" i="40" s="1"/>
  <c r="R25" i="40"/>
  <c r="B25" i="40"/>
  <c r="S24" i="40"/>
  <c r="T24" i="40" s="1"/>
  <c r="R24" i="40"/>
  <c r="B24" i="40"/>
  <c r="S23" i="40"/>
  <c r="R23" i="40"/>
  <c r="B23" i="40"/>
  <c r="S22" i="40"/>
  <c r="R22" i="40"/>
  <c r="B22" i="40"/>
  <c r="S21" i="40"/>
  <c r="R21" i="40"/>
  <c r="B21" i="40"/>
  <c r="S20" i="40"/>
  <c r="R20" i="40"/>
  <c r="B20" i="40"/>
  <c r="S19" i="40"/>
  <c r="T19" i="40" s="1"/>
  <c r="R19" i="40"/>
  <c r="B19" i="40"/>
  <c r="S18" i="40"/>
  <c r="T18" i="40" s="1"/>
  <c r="R18" i="40"/>
  <c r="B18" i="40"/>
  <c r="S17" i="40"/>
  <c r="T17" i="40" s="1"/>
  <c r="R17" i="40"/>
  <c r="B17" i="40"/>
  <c r="S16" i="40"/>
  <c r="T16" i="40" s="1"/>
  <c r="R16" i="40"/>
  <c r="B16" i="40"/>
  <c r="S15" i="40"/>
  <c r="T15" i="40" s="1"/>
  <c r="R15" i="40"/>
  <c r="B15" i="40"/>
  <c r="S14" i="40"/>
  <c r="T14" i="40" s="1"/>
  <c r="R14" i="40"/>
  <c r="B14" i="40"/>
  <c r="S13" i="40"/>
  <c r="T13" i="40" s="1"/>
  <c r="R13" i="40"/>
  <c r="B13" i="40"/>
  <c r="S12" i="40"/>
  <c r="T12" i="40" s="1"/>
  <c r="R12" i="40"/>
  <c r="B12" i="40"/>
  <c r="S11" i="40"/>
  <c r="T11" i="40" s="1"/>
  <c r="R11" i="40"/>
  <c r="B11" i="40"/>
  <c r="A7" i="40"/>
  <c r="A6" i="40"/>
  <c r="S39" i="40" l="1"/>
  <c r="T39" i="40" s="1"/>
  <c r="S35" i="40"/>
  <c r="T35" i="40" s="1"/>
  <c r="S32" i="40"/>
  <c r="T32" i="40" s="1"/>
  <c r="S42" i="40"/>
  <c r="T42" i="40" s="1"/>
  <c r="R35" i="40"/>
  <c r="S29" i="40"/>
  <c r="S41" i="40"/>
  <c r="T41" i="40" s="1"/>
  <c r="S34" i="40"/>
  <c r="T34" i="40" s="1"/>
  <c r="S36" i="40"/>
  <c r="T36" i="40" s="1"/>
  <c r="S31" i="40"/>
  <c r="T31" i="40" s="1"/>
  <c r="R36" i="40"/>
  <c r="R31" i="40"/>
  <c r="R41" i="40"/>
  <c r="R39" i="40"/>
  <c r="R42" i="40"/>
  <c r="R29" i="40"/>
  <c r="R34" i="40"/>
  <c r="T29" i="40" l="1"/>
  <c r="S55" i="40"/>
  <c r="S54" i="40"/>
  <c r="F16" i="26"/>
  <c r="B17" i="26"/>
  <c r="E17" i="26"/>
  <c r="G18" i="26"/>
  <c r="G20" i="26"/>
  <c r="G23" i="26"/>
  <c r="G24" i="26"/>
  <c r="G25" i="26"/>
  <c r="G27" i="26"/>
  <c r="G28" i="26"/>
  <c r="G29" i="26"/>
  <c r="G31" i="26"/>
  <c r="G34" i="26" s="1"/>
  <c r="H31" i="26" s="1"/>
  <c r="G32" i="26"/>
  <c r="G33" i="26"/>
  <c r="G35" i="26"/>
  <c r="G36" i="26"/>
  <c r="G37" i="26"/>
  <c r="G26" i="26" l="1"/>
  <c r="H23" i="26" s="1"/>
  <c r="G30" i="26"/>
  <c r="H27" i="26" s="1"/>
  <c r="G38" i="26"/>
  <c r="H35" i="26" s="1"/>
  <c r="C1" i="29" l="1"/>
  <c r="B1" i="26"/>
  <c r="B1" i="3"/>
  <c r="C1" i="16"/>
  <c r="B1" i="25"/>
  <c r="B1" i="8"/>
  <c r="B1" i="22"/>
  <c r="B1" i="20"/>
  <c r="B1" i="38"/>
  <c r="A8" i="38" l="1"/>
  <c r="A6" i="38"/>
  <c r="E15" i="26" l="1"/>
  <c r="C14" i="26"/>
  <c r="G61" i="3"/>
  <c r="G60" i="3"/>
  <c r="G59" i="3"/>
  <c r="G58" i="3"/>
  <c r="G57" i="3"/>
  <c r="G56" i="3"/>
  <c r="G55" i="3"/>
  <c r="A55" i="3"/>
  <c r="G62" i="3" l="1"/>
  <c r="E14" i="26"/>
  <c r="G50" i="3"/>
  <c r="G49" i="3"/>
  <c r="G48" i="3"/>
  <c r="G47" i="3"/>
  <c r="G46" i="3"/>
  <c r="G45" i="3"/>
  <c r="G44" i="3"/>
  <c r="D15" i="22"/>
  <c r="B44" i="3" s="1"/>
  <c r="G51" i="3" l="1"/>
  <c r="L15" i="1" l="1"/>
  <c r="E10" i="1" l="1"/>
  <c r="H44" i="3"/>
  <c r="D14" i="26" s="1"/>
  <c r="H55" i="3"/>
  <c r="H66" i="3"/>
  <c r="J66" i="3" s="1"/>
  <c r="K66" i="3" s="1"/>
  <c r="H88" i="3"/>
  <c r="G99" i="3"/>
  <c r="G100" i="3"/>
  <c r="G101" i="3"/>
  <c r="G102" i="3"/>
  <c r="G103" i="3"/>
  <c r="G104" i="3"/>
  <c r="G105" i="3"/>
  <c r="G110" i="3"/>
  <c r="G111" i="3"/>
  <c r="G112" i="3"/>
  <c r="G113" i="3"/>
  <c r="G114" i="3"/>
  <c r="G115" i="3"/>
  <c r="G116" i="3"/>
  <c r="G121" i="3"/>
  <c r="G122" i="3"/>
  <c r="G123" i="3"/>
  <c r="G124" i="3"/>
  <c r="G125" i="3"/>
  <c r="G126" i="3"/>
  <c r="G127" i="3"/>
  <c r="G132" i="3"/>
  <c r="G133" i="3"/>
  <c r="G134" i="3"/>
  <c r="G135" i="3"/>
  <c r="G136" i="3"/>
  <c r="G137" i="3"/>
  <c r="G138" i="3"/>
  <c r="D14" i="22"/>
  <c r="D12" i="22"/>
  <c r="D10" i="1" s="1"/>
  <c r="D13" i="22"/>
  <c r="E12" i="22"/>
  <c r="F10" i="1"/>
  <c r="E13" i="26"/>
  <c r="E11" i="26"/>
  <c r="E12" i="26"/>
  <c r="J214" i="29"/>
  <c r="J212" i="29"/>
  <c r="J210" i="29"/>
  <c r="J208" i="29"/>
  <c r="K201" i="29" s="1"/>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K74" i="29" s="1"/>
  <c r="J66" i="29"/>
  <c r="J64" i="29"/>
  <c r="J62" i="29"/>
  <c r="J60" i="29"/>
  <c r="J45" i="29"/>
  <c r="J43" i="29"/>
  <c r="J41" i="29"/>
  <c r="J39" i="29"/>
  <c r="J24" i="29"/>
  <c r="J22" i="29"/>
  <c r="J20" i="29"/>
  <c r="J18" i="29"/>
  <c r="J204" i="16"/>
  <c r="J202" i="16"/>
  <c r="J200" i="16"/>
  <c r="J198" i="16"/>
  <c r="J184" i="16"/>
  <c r="J182" i="16"/>
  <c r="J180" i="16"/>
  <c r="J178" i="16"/>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J41" i="16"/>
  <c r="J39" i="16"/>
  <c r="J23" i="16"/>
  <c r="J21" i="16"/>
  <c r="J19" i="16"/>
  <c r="J37" i="16"/>
  <c r="K33" i="29"/>
  <c r="J17" i="16"/>
  <c r="K11" i="16" s="1"/>
  <c r="K12" i="29" s="1"/>
  <c r="C13" i="26"/>
  <c r="C12" i="26"/>
  <c r="C11" i="26"/>
  <c r="D32" i="16"/>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B187" i="3"/>
  <c r="B165" i="3"/>
  <c r="B154" i="3"/>
  <c r="B132" i="3"/>
  <c r="B121" i="3"/>
  <c r="B110" i="3"/>
  <c r="E13" i="22"/>
  <c r="J12" i="20"/>
  <c r="C12" i="22" s="1"/>
  <c r="B14" i="26"/>
  <c r="B220" i="3"/>
  <c r="B143" i="3"/>
  <c r="B176" i="3"/>
  <c r="K118" i="29"/>
  <c r="B201" i="29"/>
  <c r="A176" i="3"/>
  <c r="A132" i="3"/>
  <c r="B131" i="16"/>
  <c r="A12" i="22"/>
  <c r="A33" i="3" s="1"/>
  <c r="B74" i="29"/>
  <c r="B95" i="29"/>
  <c r="B91" i="16"/>
  <c r="G39" i="3"/>
  <c r="G38" i="3"/>
  <c r="G37" i="3"/>
  <c r="G36" i="3"/>
  <c r="G35" i="3"/>
  <c r="G34" i="3"/>
  <c r="G33" i="3"/>
  <c r="G28" i="3"/>
  <c r="G27" i="3"/>
  <c r="G26" i="3"/>
  <c r="G25" i="3"/>
  <c r="G24" i="3"/>
  <c r="G23" i="3"/>
  <c r="G22"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D193" i="16"/>
  <c r="D173" i="16"/>
  <c r="D152" i="16"/>
  <c r="D132" i="16"/>
  <c r="D112" i="16"/>
  <c r="D92" i="16"/>
  <c r="S13" i="8"/>
  <c r="T13" i="8" s="1"/>
  <c r="R13" i="8"/>
  <c r="D72" i="16"/>
  <c r="K13" i="29"/>
  <c r="K34" i="29"/>
  <c r="J88" i="3" l="1"/>
  <c r="K88" i="3" s="1"/>
  <c r="D17" i="26"/>
  <c r="F17" i="26" s="1"/>
  <c r="G17" i="26" s="1"/>
  <c r="K51" i="16"/>
  <c r="K54" i="29" s="1"/>
  <c r="K32" i="29"/>
  <c r="G139" i="3"/>
  <c r="H132" i="3" s="1"/>
  <c r="J55" i="3"/>
  <c r="D15" i="26"/>
  <c r="B100" i="21"/>
  <c r="D78" i="25" s="1"/>
  <c r="F59" i="25" s="1"/>
  <c r="G40" i="3"/>
  <c r="H33" i="3" s="1"/>
  <c r="D13" i="26" s="1"/>
  <c r="F13" i="26" s="1"/>
  <c r="G13" i="26" s="1"/>
  <c r="G161" i="3"/>
  <c r="H154" i="3" s="1"/>
  <c r="J154" i="3" s="1"/>
  <c r="K154" i="3" s="1"/>
  <c r="G172" i="3"/>
  <c r="H165" i="3" s="1"/>
  <c r="J165" i="3" s="1"/>
  <c r="K165" i="3" s="1"/>
  <c r="K116" i="29"/>
  <c r="K158" i="29"/>
  <c r="C10" i="1"/>
  <c r="A198" i="3"/>
  <c r="A209" i="3"/>
  <c r="A11" i="26"/>
  <c r="A22" i="3"/>
  <c r="B10" i="1"/>
  <c r="B11" i="29"/>
  <c r="A44" i="3"/>
  <c r="A13" i="8"/>
  <c r="B111" i="16"/>
  <c r="J33" i="3"/>
  <c r="K33" i="3" s="1"/>
  <c r="J44" i="3"/>
  <c r="K44" i="3" s="1"/>
  <c r="J22" i="3"/>
  <c r="K22" i="3" s="1"/>
  <c r="B11" i="3"/>
  <c r="B11" i="26"/>
  <c r="B12" i="26"/>
  <c r="B22" i="3"/>
  <c r="D12" i="16"/>
  <c r="D52" i="16"/>
  <c r="G117" i="3"/>
  <c r="H110" i="3" s="1"/>
  <c r="J110" i="3" s="1"/>
  <c r="K110" i="3" s="1"/>
  <c r="B116" i="29"/>
  <c r="A13" i="25"/>
  <c r="B33" i="3"/>
  <c r="K172" i="16"/>
  <c r="K181" i="29" s="1"/>
  <c r="K11" i="29"/>
  <c r="K53" i="29"/>
  <c r="G10" i="1" s="1"/>
  <c r="K95" i="29"/>
  <c r="G128" i="3"/>
  <c r="H121" i="3" s="1"/>
  <c r="J121" i="3" s="1"/>
  <c r="K121" i="3" s="1"/>
  <c r="K151" i="16"/>
  <c r="K159" i="29" s="1"/>
  <c r="K137" i="29"/>
  <c r="K180" i="29"/>
  <c r="B11" i="16"/>
  <c r="B77" i="21"/>
  <c r="D55" i="25" s="1"/>
  <c r="F36" i="25" s="1"/>
  <c r="B123" i="21"/>
  <c r="D101" i="25" s="1"/>
  <c r="F82" i="25" s="1"/>
  <c r="G18" i="3"/>
  <c r="H11" i="3" s="1"/>
  <c r="D11" i="26" s="1"/>
  <c r="F11" i="26" s="1"/>
  <c r="G11" i="26" s="1"/>
  <c r="G29" i="3"/>
  <c r="H22" i="3" s="1"/>
  <c r="D12" i="26" s="1"/>
  <c r="F12" i="26" s="1"/>
  <c r="G12" i="26" s="1"/>
  <c r="B151" i="16"/>
  <c r="F14" i="26"/>
  <c r="G14" i="26" s="1"/>
  <c r="G150" i="3"/>
  <c r="H143" i="3" s="1"/>
  <c r="J143" i="3" s="1"/>
  <c r="K143" i="3" s="1"/>
  <c r="G194" i="3"/>
  <c r="H187" i="3" s="1"/>
  <c r="J187" i="3" s="1"/>
  <c r="K187" i="3" s="1"/>
  <c r="G216" i="3"/>
  <c r="H209" i="3" s="1"/>
  <c r="J209" i="3" s="1"/>
  <c r="K209" i="3" s="1"/>
  <c r="K91" i="16"/>
  <c r="K96" i="29" s="1"/>
  <c r="K131" i="16"/>
  <c r="K138" i="29" s="1"/>
  <c r="K192" i="16"/>
  <c r="K202" i="29" s="1"/>
  <c r="A154" i="3"/>
  <c r="A165" i="3"/>
  <c r="B13" i="26"/>
  <c r="B209" i="3"/>
  <c r="G106" i="3"/>
  <c r="H99" i="3" s="1"/>
  <c r="J99" i="3" s="1"/>
  <c r="K99" i="3" s="1"/>
  <c r="B146" i="21"/>
  <c r="D124" i="25" s="1"/>
  <c r="F105" i="25" s="1"/>
  <c r="B180" i="29"/>
  <c r="A143" i="3"/>
  <c r="B198" i="3"/>
  <c r="G183" i="3"/>
  <c r="H176" i="3" s="1"/>
  <c r="J176" i="3" s="1"/>
  <c r="K176" i="3" s="1"/>
  <c r="G205" i="3"/>
  <c r="H198" i="3" s="1"/>
  <c r="J198" i="3" s="1"/>
  <c r="K198" i="3" s="1"/>
  <c r="G227" i="3"/>
  <c r="H220" i="3" s="1"/>
  <c r="J220" i="3" s="1"/>
  <c r="K220" i="3" s="1"/>
  <c r="B54" i="21"/>
  <c r="D32" i="25" s="1"/>
  <c r="F13" i="25" s="1"/>
  <c r="B158" i="29"/>
  <c r="K71" i="16"/>
  <c r="K75" i="29" s="1"/>
  <c r="K111" i="16"/>
  <c r="K117" i="29" s="1"/>
  <c r="J132" i="3"/>
  <c r="K132" i="3" s="1"/>
  <c r="B172" i="16"/>
  <c r="B137" i="29"/>
  <c r="A110" i="3"/>
  <c r="A11" i="3"/>
  <c r="B53" i="29"/>
  <c r="A187" i="3"/>
  <c r="A121" i="3"/>
  <c r="A220" i="3"/>
  <c r="B192" i="16"/>
  <c r="J11" i="3" l="1"/>
  <c r="K11" i="3" s="1"/>
  <c r="K55" i="3"/>
  <c r="F15" i="26"/>
  <c r="G15" i="26" s="1"/>
  <c r="G16" i="26" s="1"/>
  <c r="H11" i="26" s="1"/>
  <c r="K55" i="29" s="1"/>
  <c r="K203" i="29"/>
  <c r="K76" i="29"/>
  <c r="K139" i="29"/>
  <c r="K160" i="29"/>
  <c r="K182" i="29"/>
  <c r="K97"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CARMEN</author>
    <author>HACIENDA6</author>
    <author>Asomeritos</author>
  </authors>
  <commentList>
    <comment ref="F22" authorId="0" shapeId="0" xr:uid="{00000000-0006-0000-1300-000001000000}">
      <text>
        <r>
          <rPr>
            <sz val="9"/>
            <color indexed="81"/>
            <rFont val="Tahoma"/>
            <family val="2"/>
          </rPr>
          <t xml:space="preserve"> Riesgo residual: Zona Alta (P2,I4) :  Por tratarse de un riesgo de corrupción solo se puede desplazar en el  eje de la probabilidad.  Como la evaluación de la solidez del conjunto se controles nos da moderado nos desplazamos 1 cuadrante en el eje de la probabilidad, porque el riesgo inherente  se encontraba en: X(p3,I4).  
</t>
        </r>
      </text>
    </comment>
    <comment ref="E45" authorId="1" shapeId="0" xr:uid="{00000000-0006-0000-1300-00000200000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probabilidad e indirectamente el impacto, por lo tanto me puedo desplazar 2 cuadrantes en el eje de la probabilidad y  e indirectamente 1 en el eje del impacto.  Porque el riesgo inherente estaba en: X(P2,I4)bi</t>
        </r>
      </text>
    </comment>
    <comment ref="F64" authorId="1" shapeId="0" xr:uid="{00000000-0006-0000-1300-00000300000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1" shapeId="0" xr:uid="{00000000-0006-0000-1300-000004000000}">
      <text>
        <r>
          <rPr>
            <sz val="9"/>
            <color indexed="81"/>
            <rFont val="Tahoma"/>
            <family val="2"/>
          </rPr>
          <t xml:space="preserve">El riesgo residual se mantiene en la misma zona del riesgo Inherente  hasta que se generen registro de aplicación del protocolo de bioseguiridad. 
</t>
        </r>
      </text>
    </comment>
    <comment ref="E85" authorId="2" shapeId="0" xr:uid="{00000000-0006-0000-1300-000005000000}">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<sst xmlns="http://schemas.openxmlformats.org/spreadsheetml/2006/main" count="2134" uniqueCount="560">
  <si>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</si>
  <si>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</si>
  <si>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</si>
  <si>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</si>
  <si>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</si>
  <si>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</si>
  <si>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</si>
  <si>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</si>
  <si>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</si>
  <si>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</si>
  <si>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</si>
  <si>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</si>
  <si>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</si>
  <si>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</si>
  <si>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</si>
  <si>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</si>
  <si>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</si>
  <si>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</si>
  <si>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</si>
  <si>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</si>
  <si>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</si>
  <si>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</si>
  <si>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</si>
  <si>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</si>
  <si>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</si>
  <si>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</si>
  <si>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</si>
  <si>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</si>
  <si>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</si>
  <si>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</si>
  <si>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</si>
  <si>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</si>
  <si>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</si>
  <si>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</si>
  <si>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</si>
  <si>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</si>
  <si>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</si>
  <si>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</si>
  <si>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</si>
  <si>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</si>
  <si>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</si>
  <si>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</si>
  <si>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</si>
  <si>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</si>
  <si>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</si>
  <si>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</si>
  <si>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</si>
  <si>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</si>
  <si>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</si>
  <si>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</si>
  <si>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</si>
  <si>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</si>
  <si>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</si>
  <si>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</si>
  <si>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</si>
  <si>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</si>
  <si>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</si>
  <si>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</si>
  <si>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</si>
  <si>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</si>
  <si>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</si>
  <si>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</si>
  <si>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</si>
  <si>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</si>
  <si>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</si>
  <si>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</si>
  <si>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</si>
  <si>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</si>
  <si>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</si>
  <si>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</si>
  <si>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</si>
  <si>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</si>
  <si>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</si>
  <si>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</si>
  <si>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DESCRIPCION DEL RIESGO</t>
  </si>
  <si>
    <t>Descripción</t>
  </si>
  <si>
    <t xml:space="preserve"> Clasificación</t>
  </si>
  <si>
    <t>Causas</t>
  </si>
  <si>
    <t>Consecuencias</t>
  </si>
  <si>
    <t xml:space="preserve">Seleccione </t>
  </si>
  <si>
    <t>FORMATO:DETERMINACION  DE LA PROBABILIDAD</t>
  </si>
  <si>
    <t>DETERMINACION DE LA PROBABILIDAD</t>
  </si>
  <si>
    <t>PRIORIZACION DE LA PROBABILIDAD
(Califique de 1 a 5 , de acuerdo con la tabla de criterios</t>
  </si>
  <si>
    <t>Nivel</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</si>
  <si>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</si>
  <si>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</si>
  <si>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</si>
  <si>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</si>
  <si>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</si>
  <si>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</si>
  <si>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</si>
  <si>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</si>
  <si>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</si>
  <si>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</si>
  <si>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</si>
  <si>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</si>
  <si>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</si>
  <si>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</si>
  <si>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</si>
  <si>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</si>
  <si>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</si>
  <si>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</si>
  <si>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</si>
  <si>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</si>
  <si>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</si>
  <si>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</si>
  <si>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</si>
  <si>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</si>
  <si>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</si>
  <si>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</si>
  <si>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</si>
  <si>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</si>
  <si>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</si>
  <si>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</si>
  <si>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</si>
  <si>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</si>
  <si>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</si>
  <si>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</si>
  <si>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</si>
  <si>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</si>
  <si>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</si>
  <si>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</si>
  <si>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</si>
  <si>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</si>
  <si>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</si>
  <si>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</si>
  <si>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</si>
  <si>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</si>
  <si>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</si>
  <si>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</si>
  <si>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</si>
  <si>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</si>
  <si>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</si>
  <si>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</si>
  <si>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</si>
  <si>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</si>
  <si>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</si>
  <si>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</si>
  <si>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</si>
  <si>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</si>
  <si>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</si>
  <si>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</si>
  <si>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</si>
  <si>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</si>
  <si>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</si>
  <si>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</si>
  <si>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</si>
  <si>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</si>
  <si>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</si>
  <si>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</si>
  <si>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</si>
  <si>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</si>
  <si>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</si>
  <si>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</si>
  <si>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</si>
  <si>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</si>
  <si>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</si>
  <si>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</si>
  <si>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</si>
  <si>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</si>
  <si>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</si>
  <si>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</si>
  <si>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</si>
  <si>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</si>
  <si>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</si>
  <si>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</si>
  <si>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</si>
  <si>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</si>
  <si>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</si>
  <si>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</si>
  <si>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</si>
  <si>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</si>
  <si>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</si>
  <si>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</si>
  <si>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</si>
  <si>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</si>
  <si>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</si>
  <si>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</si>
  <si>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</si>
  <si>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</si>
  <si>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</si>
  <si>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</si>
  <si>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</si>
  <si>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</si>
  <si>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</si>
  <si>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</si>
  <si>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</si>
  <si>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</si>
  <si>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</si>
  <si>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</si>
  <si>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</si>
  <si>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</si>
  <si>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</si>
  <si>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</si>
  <si>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</si>
  <si>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</si>
  <si>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</si>
  <si>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</si>
  <si>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</si>
  <si>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</si>
  <si>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</si>
  <si>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</si>
  <si>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</si>
  <si>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</si>
  <si>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</si>
  <si>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</si>
  <si>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</si>
  <si>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</si>
  <si>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</si>
  <si>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</si>
  <si>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</si>
  <si>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</si>
  <si>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</si>
  <si>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</si>
  <si>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</si>
  <si>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</si>
  <si>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</si>
  <si>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</si>
  <si>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</si>
  <si>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</si>
  <si>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</si>
  <si>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</si>
  <si>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</si>
  <si>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</si>
  <si>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</si>
  <si>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</si>
  <si>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</si>
  <si>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FORMATO: MAPA Y PLAN DE TRATAMIENTO DE RIESGOS</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</si>
  <si>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</si>
  <si>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</si>
  <si>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</si>
  <si>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</si>
  <si>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</si>
  <si>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</si>
  <si>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</si>
  <si>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</si>
  <si>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</si>
  <si>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</si>
  <si>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</si>
  <si>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</si>
  <si>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</si>
  <si>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</si>
  <si>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</si>
  <si>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</si>
  <si>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</si>
  <si>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</si>
  <si>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</si>
  <si>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</si>
  <si>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</si>
  <si>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</si>
  <si>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</si>
  <si>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</si>
  <si>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</si>
  <si>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</si>
  <si>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</si>
  <si>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</si>
  <si>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</si>
  <si>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</si>
  <si>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</si>
  <si>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</si>
  <si>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</si>
  <si>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</si>
  <si>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</si>
  <si>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</si>
  <si>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</si>
  <si>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</si>
  <si>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</si>
  <si>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</si>
  <si>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</si>
  <si>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</si>
  <si>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</si>
  <si>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</si>
  <si>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</si>
  <si>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</si>
  <si>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</si>
  <si>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</si>
  <si>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</si>
  <si>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</si>
  <si>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</si>
  <si>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</si>
  <si>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</si>
  <si>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</si>
  <si>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</si>
  <si>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</si>
  <si>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</si>
  <si>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</si>
  <si>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</si>
  <si>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</si>
  <si>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</si>
  <si>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</si>
  <si>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</si>
  <si>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</si>
  <si>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</si>
  <si>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</si>
  <si>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</si>
  <si>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</si>
  <si>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</si>
  <si>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</si>
  <si>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</si>
  <si>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</si>
  <si>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</si>
  <si>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</si>
  <si>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</si>
  <si>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</si>
  <si>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</si>
  <si>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Acciones de orden público que atenten contra la integridad de los Auditores.</t>
  </si>
  <si>
    <t>Asignación de auditorias a procesos no acordes al perfil profesional del auditor.</t>
  </si>
  <si>
    <t>Trafico de influencias.</t>
  </si>
  <si>
    <t>Prevalencia de intereses particulares sobre intereses generales.</t>
  </si>
  <si>
    <t>Unidades administrativas ubicadas en diferentes sitios de la ciudad (Ibagué).</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</si>
  <si>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</si>
  <si>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</si>
  <si>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</si>
  <si>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3. Asignación de auditorias a procesos no acordes al perfil profesional del auditor.</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</si>
  <si>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</si>
  <si>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</si>
  <si>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</si>
  <si>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</si>
  <si>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</si>
  <si>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</si>
  <si>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 xml:space="preserve">1. Cambios de Gobierno (Estilos de Dirección) </t>
  </si>
  <si>
    <t>Informes no coherentes con las situaciones encontradas</t>
  </si>
  <si>
    <t>En la elaboración del informe de auditoría.</t>
  </si>
  <si>
    <t>Zona Riesgo Residual</t>
  </si>
  <si>
    <t>CALIFICACIÓN DE LA SOLIDEZ DEL CONJUNTO DE CONTROLES</t>
  </si>
  <si>
    <t>PRIORIZACION DE CAUSAS (Amenazas y Debilidades)</t>
  </si>
  <si>
    <t>x</t>
  </si>
  <si>
    <t>Zona R Residual</t>
  </si>
  <si>
    <t>Zona R Inherente</t>
  </si>
  <si>
    <t xml:space="preserve">Zona R Residual </t>
  </si>
  <si>
    <t xml:space="preserve">Zona R Inherente </t>
  </si>
  <si>
    <t>Rara vez</t>
  </si>
  <si>
    <t>Casi seguro</t>
  </si>
  <si>
    <t xml:space="preserve">Mayor </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</si>
  <si>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</si>
  <si>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</si>
  <si>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</si>
  <si>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</si>
  <si>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</si>
  <si>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</si>
  <si>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</si>
  <si>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</si>
  <si>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4. Capacitación permanente en temas transversales y propios de la oficina </t>
  </si>
  <si>
    <t>Constante innovación tecnológica y herramientas de conectividad</t>
  </si>
  <si>
    <t>¿SE  PRIORIZA LA CAUSA EN EL ANÁLISIS DOFA?</t>
  </si>
  <si>
    <t xml:space="preserve">1. Personal insuficiente para auditar la totalidad de procesos críticos. </t>
  </si>
  <si>
    <t>Pagina: 1 de 15</t>
  </si>
  <si>
    <t xml:space="preserve">PROCESO: </t>
  </si>
  <si>
    <t>Jefe  de la Oficina de Control Interno</t>
  </si>
  <si>
    <t>Falta de compromiso de los líderes de los procesos en la implementación de mejoras, asociadas a los planes de mejoramiento y en atención a las recomendaciones establecidas en los informes emitidos por la Oficina de Control Interno.</t>
  </si>
  <si>
    <t xml:space="preserve">Deficiencia en la infraestructura tecnológica que soporta la plataforma pisami, generando lentitud e indisponibilidad del sistema de información. </t>
  </si>
  <si>
    <t xml:space="preserve">Nota: se incluye en la Dofa los que estén sobre &gt;=4.0 </t>
  </si>
  <si>
    <t xml:space="preserve">1. Constantes cambios normativos y diversidad jurídica </t>
  </si>
  <si>
    <t>6. Plan de previsión del talento humano. ( Dirección de Talento Humano)</t>
  </si>
  <si>
    <t xml:space="preserve">9. Oficina de Control Disciplinario. </t>
  </si>
  <si>
    <t xml:space="preserve">8. desconocimiento de actualización normativa </t>
  </si>
  <si>
    <t>Omisión en la aplicación de la normativa asociada al seguimiento y/o evaluación</t>
  </si>
  <si>
    <t xml:space="preserve">Omitir información relevante para la auditoría, con conocimiento de causa. </t>
  </si>
  <si>
    <t xml:space="preserve">La deforestación </t>
  </si>
  <si>
    <t xml:space="preserve">Adquisición de equipos eficientes energéticamente (con menor consumo de energía). </t>
  </si>
  <si>
    <t xml:space="preserve">Conflicto de interés no comunicado </t>
  </si>
  <si>
    <t xml:space="preserve">9. Deficiencia en la infraestructura tecnológica que soporta la plataforma pisami, generando lentitud e indisponibilidad del sistema de información. </t>
  </si>
  <si>
    <t xml:space="preserve">5. Equipos tecnológicos obsoletos. </t>
  </si>
  <si>
    <t xml:space="preserve">Sistemas de información no integrados </t>
  </si>
  <si>
    <t xml:space="preserve">18. Código de integridad y buen gobierno documentado e implementado en la entidad. </t>
  </si>
  <si>
    <t>14. Comité de Coordinación de Control Interno, creado e implementado</t>
  </si>
  <si>
    <t xml:space="preserve">Acta de comité técnico o Oficio. </t>
  </si>
  <si>
    <t xml:space="preserve">Acta de comité técnico  </t>
  </si>
  <si>
    <t xml:space="preserve">Aumento de la demanda de servicios </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</si>
  <si>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</si>
  <si>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</si>
  <si>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</si>
  <si>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</si>
  <si>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</si>
  <si>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t>RESPUESTA 
(</t>
    </r>
    <r>
      <rPr>
        <b/>
        <i/>
        <sz val="10"/>
        <color theme="1"/>
        <rFont val="Arial"/>
        <family val="2"/>
      </rPr>
      <t>seleccione con</t>
    </r>
    <r>
      <rPr>
        <b/>
        <sz val="10"/>
        <color theme="1"/>
        <rFont val="Arial"/>
        <family val="2"/>
      </rPr>
      <t xml:space="preserve"> X)</t>
    </r>
  </si>
  <si>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</si>
  <si>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</si>
  <si>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</si>
  <si>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</si>
  <si>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</si>
  <si>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</si>
  <si>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</si>
  <si>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</si>
  <si>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</si>
  <si>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</si>
  <si>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</si>
  <si>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</si>
  <si>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</si>
  <si>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</si>
  <si>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</si>
  <si>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</si>
  <si>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</si>
  <si>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</si>
  <si>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</si>
  <si>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</si>
  <si>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</si>
  <si>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</si>
  <si>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</si>
  <si>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</si>
  <si>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</si>
  <si>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</si>
  <si>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</si>
  <si>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</si>
  <si>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</si>
  <si>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</si>
  <si>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</si>
  <si>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</si>
  <si>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</si>
  <si>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</si>
  <si>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</si>
  <si>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 xml:space="preserve">4. Asistencia al Comité de gestión y desempeño y demás comités como invitado </t>
  </si>
  <si>
    <t xml:space="preserve">9. Conflicto de interés no comunicado </t>
  </si>
  <si>
    <t xml:space="preserve">10.Prevalencia de los intereses particulares sobre los generales. </t>
  </si>
  <si>
    <t>Codigo:FOR-13-PRO-SIG-05</t>
  </si>
  <si>
    <t>Versión: 05</t>
  </si>
  <si>
    <t>Fecha: 21/02/2024</t>
  </si>
  <si>
    <t>Pagina:  2 de 15</t>
  </si>
  <si>
    <t>Pagina:  3 de 15</t>
  </si>
  <si>
    <t>FOR-13-PRO-SIG-05</t>
  </si>
  <si>
    <t>Pagina:  7 de 15</t>
  </si>
  <si>
    <t xml:space="preserve">Codigo:FOR-13-PRO-SIG-05                         </t>
  </si>
  <si>
    <t>Pagina:  8 de 15</t>
  </si>
  <si>
    <t>Pagina:  10 de 15</t>
  </si>
  <si>
    <t>Versión:05</t>
  </si>
  <si>
    <t>Pagina:  11 de 15</t>
  </si>
  <si>
    <t>Pagina:  12 de 15</t>
  </si>
  <si>
    <t>Pagina:  13 de 15</t>
  </si>
  <si>
    <t>Pagina:  14 de 15</t>
  </si>
  <si>
    <t>FORMATO: MAPA DE RIESGOS ADMINISTRATIVO</t>
  </si>
  <si>
    <t>Pagina:  15 de 15</t>
  </si>
  <si>
    <t>Memorando</t>
  </si>
  <si>
    <t xml:space="preserve">Jefe  de la Oficina de Control Interno y auditores de la Oficina de Control Interno </t>
  </si>
  <si>
    <t>Desarrollo Sostenible</t>
  </si>
  <si>
    <r>
      <rPr>
        <b/>
        <sz val="10"/>
        <color theme="1"/>
        <rFont val="Arial"/>
        <family val="2"/>
      </rPr>
      <t>D</t>
    </r>
    <r>
      <rPr>
        <b/>
        <vertAlign val="subscript"/>
        <sz val="10"/>
        <color theme="1"/>
        <rFont val="Arial"/>
        <family val="2"/>
      </rPr>
      <t>5</t>
    </r>
    <r>
      <rPr>
        <b/>
        <sz val="10"/>
        <color theme="1"/>
        <rFont val="Arial"/>
        <family val="2"/>
      </rPr>
      <t>O</t>
    </r>
    <r>
      <rPr>
        <b/>
        <vertAlign val="subscript"/>
        <sz val="10"/>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</si>
  <si>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t xml:space="preserve">1. Independencia para desarrollar las funciones asignadas a la Oficina de Control Interno </t>
  </si>
  <si>
    <t xml:space="preserve">4. Falta de articulación entre la Secretaría de Planeación y la Oficina de Control Interno. </t>
  </si>
  <si>
    <t>5. Conocimiento de la entidad, proceso y procedimientos documentados.</t>
  </si>
  <si>
    <t>6. Ausencia de perfil profesional de planta: Ingeniero ambiental , ingeniero civil y abogado.</t>
  </si>
  <si>
    <t>7. Inobservancia a los lineamientos establecidos en el Código de Ética del Auditor Interno, estatuto de auditoria y lineamientos antisoborno establecidos en la política del SIG, en el desarrollo de las auditorías</t>
  </si>
  <si>
    <t xml:space="preserve">7. Estatuto de auditoria y código del auditor interno. </t>
  </si>
  <si>
    <t xml:space="preserve">8. Convocar y establecer las temáticas a tratar en el Comité Institucional de Coordinación de Control Interno y ejercer la secretaría técnica </t>
  </si>
  <si>
    <t>9. Rol de asesoría y acompañamiento</t>
  </si>
  <si>
    <t xml:space="preserve">10. Aplicación cultural oportuna de los indicadores del proceso. </t>
  </si>
  <si>
    <t xml:space="preserve">11.Olvido de los informes generados por la Oficina de control interno y pendientes de socialización a la Alta Dirección en el Comité de Coordinación de Control Interno, en el momento previo a la convocatoria para la elaboración del orden del día. </t>
  </si>
  <si>
    <t xml:space="preserve">11. Comité municipal de auditoria presidido por la Jefe de la oficina de control interno. </t>
  </si>
  <si>
    <t>12.Desconocimiento del personal adscrito a la Oficina de control interno de los cambios normativos que impliquen nuevos informes a cargo de la Oficina o modificaciones a la periodicidad del reporte de los informes de ley.</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</si>
  <si>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</si>
  <si>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t xml:space="preserve">3. Apoyo técnico por parte de la Secretaría de las TIC. </t>
  </si>
  <si>
    <t xml:space="preserve">5. Programa Institucional de Capacitación </t>
  </si>
  <si>
    <t xml:space="preserve">7. Mesas de trabajo con las unidades administrativas. </t>
  </si>
  <si>
    <t xml:space="preserve">8. Código de integridad y buen gobierno actualizado y adoptado en la entidad en el que se establece:  Valores, principios y lineamientos para identificar y declarar los conflictos de interés (Adoptado mediante el Decreto 612 del 24 de noviembre de 2020) </t>
  </si>
  <si>
    <t xml:space="preserve">11. Línea Rita de Secretaria de Transparencia de Presidencia de la Republica y sistema general de alertas -SIGAP de la CGR. </t>
  </si>
  <si>
    <t xml:space="preserve">13. Entidad certificada ISO 9001:2015, ISO 14001:2015 y ISO 45001: 2018 </t>
  </si>
  <si>
    <t>15. Alcaldía de Ibagué en proceso de implementación del Sistema de Gestión Antisoborno bajo la norma ISO 37001: 2016, integrándola a los demás sistemas Integrados actualmente implementados y mantenidos.</t>
  </si>
  <si>
    <t xml:space="preserve">16. Política antisoborno integrada a las política del Sistema integrado de la Alcaldía. </t>
  </si>
  <si>
    <t>17. Reorganización y rediseño de la administración municipal en el programa de gobierno de la Alcaldesa y el Plan de desarrollo municipal 2024-2027.</t>
  </si>
  <si>
    <t xml:space="preserve">19. Creación del grupo Mi Tolima por experto técnico en temas de control interno conformado por jefes de control interno de entidades públicas, en el cual se socializa cambios normativos que competen al área de control interno. </t>
  </si>
  <si>
    <t>A1,2D1,3, 8 Solicitar personal en comisión o por contrato de prestación de servicios, con conocimientos y experiencia que aporten al cumplimiento de las actividades propias de la Oficina de Control Interno.</t>
  </si>
  <si>
    <t>A1F4 Solicitar a talento humano capacitación en las  actualizaciones normativas y realizar jornadas internas de actualización.</t>
  </si>
  <si>
    <t>A4,7,11F8 Incluir dentro de las temáticas a tratar en Comité de Coordinación de Control Interno, la falta de compromiso por parte de los líderes de los procesos  con  la implementación de acciones de mejora formuladas en planes de mejoramiento, la responsabilidad de asignar en personal de planta los reportes a entes de control solicitados por la Oficina de Control Interno, atención a las recomendaciones de la Oficina de Control Interno y la oportunidad en la entrega de la información sobre los requerimientos generados por la Oficina.</t>
  </si>
  <si>
    <t>5. Ausencia de formulación de controles y de registros en los procedimientos a auditar</t>
  </si>
  <si>
    <t xml:space="preserve">6. Tráfico de influencias </t>
  </si>
  <si>
    <t xml:space="preserve">A1,2F4 Solicitar a la Dirección de Talento Humano capacitaciones en las temáticas requeridas por el personal adscrito a la Oficina asignado para elaborar el informe y realizar internamente la multiplicación de la capacitación. </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</si>
  <si>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</si>
  <si>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A1,2F6,8 Ajustar el Plan anual de Auditoria, programando actividades a cargo de la Oficina producto de actualizaciones normativas. </t>
  </si>
  <si>
    <t>8. Sistemas de Información no integrados</t>
  </si>
  <si>
    <t>10.Entidades públicas realizando cargue de informes de ley a través de aplicativos de entes de control, de forma simultanea. (Control interno contable, derechos de autor y furag)</t>
  </si>
  <si>
    <t xml:space="preserve">D11,O14,F6,10  Establecer el orden del día del Comité de Coordinación de Control Interno previa consulta de la aplicación trimestral del indicador  índice de informes socializados en el Comité y el acta anterior del comité. </t>
  </si>
  <si>
    <t xml:space="preserve">D2,O5 Solicitar a la Dirección de Talento Humano capacitación al personal auditor en redacción de informes y formulación de hallazgos. </t>
  </si>
  <si>
    <t xml:space="preserve">D4,O7 Realizar mesas de trabajo con la Dirección de Fortalecimiento Institucional y Dirección de Planeación del Desarrollo para tratar temas asociados a la evaluación de la gestión por dependencias y a la gestión de riesgos . </t>
  </si>
  <si>
    <t xml:space="preserve">D8,12,O19 Consultar los cambios normativos que aplican a control interno socializados en el grupo WhatsApp Mi Tolima y darlos a conocer al equipo de control interno y en caso que la jefe de la Oficina lo considere necesario solicitar a talento humano capacitación y multiplicarla a los compañeros de trabajo. </t>
  </si>
  <si>
    <t>F2,O3 Solicitar soporte técnico a la Secretaría de las TIC para el manejo de los aplicativos desarrollados por la entidad.</t>
  </si>
  <si>
    <t xml:space="preserve">F4,O5. Solicitar a la Dirección de Talento Humano capacitaciones en las temáticas requeridas por el personal adscrito a la Oficina asignado para elaborar el informe y realizar internamente la multiplicación de la capacitación. </t>
  </si>
  <si>
    <t>F3,5,8,9,O7,14. Asesorar al nivel directivo en el Comité de Coordinación de Control Interno.</t>
  </si>
  <si>
    <t xml:space="preserve">F6,7,O10,11.   Cumplir con el principio y regla de conducta: Competencia establecido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</si>
  <si>
    <t xml:space="preserve">A2,D1,3. Solicitar a la Dirección de Talento Humano, capacitación sobre los cambios normativos que apliquen a la oficina de control interno. </t>
  </si>
  <si>
    <t xml:space="preserve">A6,D7 Reportar a Control Disciplinario los eventos de faltas con posible incidencia disciplinaria, en los que se encuentre inmerso de personal adscrito a la Oficina de Control interno.  </t>
  </si>
  <si>
    <t>A3,4,D5  Tomar pantallazos de las fallas en el aplicativo y solicitar el cargue extemporáneo de informes a entes de entes de control, anexando evidencia de las fallas; haciendo uso del lineamiento establecido en las resoluciones vigentes del ente de control para la solicitud de prorroga.</t>
  </si>
  <si>
    <t>A5F4,9 Generar observaciones en los procesos auditados que presenten falencias en la documentación de procedimientos, orientadas a que los líderes de los procesos con su equipos de trabajo implementen las mejoras requeridas actualizando los procedimientos.</t>
  </si>
  <si>
    <r>
      <t>A</t>
    </r>
    <r>
      <rPr>
        <vertAlign val="subscript"/>
        <sz val="10"/>
        <rFont val="Arial"/>
        <family val="2"/>
      </rPr>
      <t>9</t>
    </r>
    <r>
      <rPr>
        <sz val="10"/>
        <rFont val="Arial"/>
        <family val="2"/>
      </rPr>
      <t xml:space="preserve"> F</t>
    </r>
    <r>
      <rPr>
        <vertAlign val="subscript"/>
        <sz val="10"/>
        <rFont val="Arial"/>
        <family val="2"/>
      </rPr>
      <t>2</t>
    </r>
    <r>
      <rPr>
        <sz val="10"/>
        <rFont val="Arial"/>
        <family val="2"/>
      </rPr>
      <t>, Solicitar a la Secretaria de las TIC mejorar el rendimiento del aplicativo PISAMI.</t>
    </r>
  </si>
  <si>
    <t xml:space="preserve">A12,F8 Recomendar a la alta dirección en el Comité de Coordinación de Control Interno, asignar en personal de planta el responsable de la consulta diaria de la correspondencia y los correos institucionales; con el fin de emitir respuesta oportuna a los requerimientos de la oficina y evitar sanciones por respuesta inoportuna a los entes de control.  </t>
  </si>
  <si>
    <t>12. 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</si>
  <si>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20. Plan Institucional de Gestión Ambiental “PIGA” de la administración municipal de Ibagué. (SGA - ISO 14001) bajo el cual se establece la disposición final de elementos que contaminan el medio ambiente (baterías, tóner, residuos de aparatos eléctricos y electrónicos).
</t>
  </si>
  <si>
    <t xml:space="preserve">2. Deficiencia del personal en redacción de informes y formulación de hallazgos. </t>
  </si>
  <si>
    <t>D1,6 O17,21:  Solicitar a la Dirección de Talento Humano, incluir en el decreto del manual de funciones, el perfil profesional de ingeniero civil y ambiental para los cargos del nivel profesional grado 10 y el especializado, para la Oficina de Control Interno.</t>
  </si>
  <si>
    <t>ESTRATEGIA DO (SUPERVIVENCIA)
consiste en contrarrestar Debilidades por medio de Oportunidades.</t>
  </si>
  <si>
    <t>ESTRATEGIA FO (CRECIMIENTO)
Utilizar fortalezas para optimizar oportunidades.</t>
  </si>
  <si>
    <t>ESTRATEGIA DA (CONTINGENCIA)
Cuando el riesgo se materialice a partir de la combinación de debilidades
con amenazas, para formular acciones de contingencia.</t>
  </si>
  <si>
    <t xml:space="preserve">ESTRATEGIA FA (SUPERVIVENCIA)
Utilizar fortalezas para contrarrestar amenazas
</t>
  </si>
  <si>
    <r>
      <t>D</t>
    </r>
    <r>
      <rPr>
        <vertAlign val="subscript"/>
        <sz val="10"/>
        <color theme="1"/>
        <rFont val="Arial"/>
        <family val="2"/>
      </rPr>
      <t>1,6,</t>
    </r>
    <r>
      <rPr>
        <sz val="10"/>
        <color theme="1"/>
        <rFont val="Arial"/>
        <family val="2"/>
      </rPr>
      <t>O</t>
    </r>
    <r>
      <rPr>
        <vertAlign val="subscript"/>
        <sz val="10"/>
        <color theme="1"/>
        <rFont val="Arial"/>
        <family val="2"/>
      </rPr>
      <t>6,17</t>
    </r>
    <r>
      <rPr>
        <sz val="10"/>
        <color theme="1"/>
        <rFont val="Arial"/>
        <family val="2"/>
      </rPr>
      <t>. Solicitar a la Dirección de Talento Humano la contratación o nombramiento de personal profesional en ingeniería ambiental, ingeniero civil y abogado.</t>
    </r>
  </si>
  <si>
    <r>
      <rPr>
        <b/>
        <sz val="10"/>
        <color theme="1"/>
        <rFont val="Arial"/>
        <family val="2"/>
      </rPr>
      <t>F</t>
    </r>
    <r>
      <rPr>
        <b/>
        <vertAlign val="subscript"/>
        <sz val="10"/>
        <color theme="1"/>
        <rFont val="Arial"/>
        <family val="2"/>
      </rPr>
      <t>1,8,</t>
    </r>
    <r>
      <rPr>
        <b/>
        <sz val="10"/>
        <color theme="1"/>
        <rFont val="Arial"/>
        <family val="2"/>
      </rPr>
      <t>O</t>
    </r>
    <r>
      <rPr>
        <b/>
        <vertAlign val="subscript"/>
        <sz val="10"/>
        <color theme="1"/>
        <rFont val="Arial"/>
        <family val="2"/>
      </rPr>
      <t xml:space="preserve">14 </t>
    </r>
    <r>
      <rPr>
        <sz val="10"/>
        <color theme="1"/>
        <rFont val="Arial"/>
        <family val="2"/>
      </rPr>
      <t>Socializar los informes de la Oficina en Comité de Coordinación, generando alertas tempranas para la toma de decisiones.</t>
    </r>
  </si>
  <si>
    <r>
      <rPr>
        <b/>
        <u/>
        <sz val="10"/>
        <color theme="1"/>
        <rFont val="Arial"/>
        <family val="2"/>
      </rPr>
      <t>EFICACIA:</t>
    </r>
    <r>
      <rPr>
        <sz val="10"/>
        <color theme="1"/>
        <rFont val="Arial"/>
        <family val="2"/>
      </rPr>
      <t xml:space="preserve"> Índice de Cumplimiento =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</si>
  <si>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r>
      <rPr>
        <b/>
        <sz val="10"/>
        <color theme="1"/>
        <rFont val="Arial"/>
        <family val="2"/>
      </rPr>
      <t>A</t>
    </r>
    <r>
      <rPr>
        <b/>
        <vertAlign val="subscript"/>
        <sz val="10"/>
        <color theme="1"/>
        <rFont val="Arial"/>
        <family val="2"/>
      </rPr>
      <t>6</t>
    </r>
    <r>
      <rPr>
        <b/>
        <sz val="10"/>
        <color theme="1"/>
        <rFont val="Arial"/>
        <family val="2"/>
      </rPr>
      <t>D</t>
    </r>
    <r>
      <rPr>
        <b/>
        <vertAlign val="subscript"/>
        <sz val="10"/>
        <color theme="1"/>
        <rFont val="Arial"/>
        <family val="2"/>
      </rPr>
      <t>7</t>
    </r>
    <r>
      <rPr>
        <vertAlign val="subscript"/>
        <sz val="10"/>
        <color theme="1"/>
        <rFont val="Arial"/>
        <family val="2"/>
      </rPr>
      <t xml:space="preserve"> </t>
    </r>
    <r>
      <rPr>
        <sz val="10"/>
        <color theme="1"/>
        <rFont val="Arial"/>
        <family val="2"/>
      </rPr>
      <t xml:space="preserve">Reportar  a Control Disciplinario los  eventos de faltas con posible incidencia disciplinaria, en los que se encuentre inmerso de personal adscrito a la Oficina de Control interno.  </t>
    </r>
  </si>
  <si>
    <t>PROCESO: SISTEMA INTEGRADO DE GESTIÓN Y MIPG</t>
  </si>
  <si>
    <r>
      <t xml:space="preserve">PROCESO: </t>
    </r>
    <r>
      <rPr>
        <sz val="11"/>
        <color rgb="FF000000"/>
        <rFont val="Arial"/>
        <family val="2"/>
      </rPr>
      <t>SISTEMA INTEGRADO DE GESTIÓN Y MIPG</t>
    </r>
  </si>
  <si>
    <r>
      <t xml:space="preserve">FORMATO: </t>
    </r>
    <r>
      <rPr>
        <sz val="11"/>
        <color rgb="FF000000"/>
        <rFont val="Arial"/>
        <family val="2"/>
      </rPr>
      <t>CONTEXTO ESTRATEGICO</t>
    </r>
  </si>
  <si>
    <t xml:space="preserve">PROCESO: Gestión de Evaluación y Seguimiento </t>
  </si>
  <si>
    <t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</si>
  <si>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Ausencia de perfil profesional de planta: Ingeniero ambiental , ingeniero civil y abogado.</t>
  </si>
  <si>
    <t xml:space="preserve">La inclusión social </t>
  </si>
  <si>
    <t>Ausencia de formulación controles y de registros en los procedimientos a auditar.</t>
  </si>
  <si>
    <t>Líderes de proceso asignando   en personal vinculado mediante contrato de prestación de servicios la responsabilidad de reportes de ley a los entes de control, y a su vez, la emisión de respuestas a los requerimientos de dichos entes.</t>
  </si>
  <si>
    <t xml:space="preserve">Deficiencia del personal en redacción de informes y formulación de hallazgos. </t>
  </si>
  <si>
    <t>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t>
  </si>
  <si>
    <t xml:space="preserve">Falta de articulación entre la Secretaría de Planeación y la Oficina de Control Interno. </t>
  </si>
  <si>
    <t xml:space="preserve">Cambios de Gobierno ( estilos de dirección) </t>
  </si>
  <si>
    <t>Entidades públicas realizando cargue de informes de ley a través de aplicativos de entes de control, de forma simultanea. (Control interno contable, derechos de autor y furag).</t>
  </si>
  <si>
    <t>Fallas en aplicativos por congestión para cargue o reporte de información a entes de control.</t>
  </si>
  <si>
    <t>Disposición final de elementos que contaminan el medio ambiente (baterías, tóner, residuos de aparatos eléctricos y electrónicos).</t>
  </si>
  <si>
    <t xml:space="preserve">Desconocimiento del personal adscrito a la Oficina de control interno de los cambios normativos que impliquen nuevos informes a cargo de la Oficina o modificaciones a la periodicidad del reporte de los informes de ley. </t>
  </si>
  <si>
    <t xml:space="preserve">Falta de cultura en la clasificación de residuos al depositarlos en los recipientes destinados para hacerlo. </t>
  </si>
  <si>
    <r>
      <t>FORMATO:</t>
    </r>
    <r>
      <rPr>
        <sz val="11"/>
        <color rgb="FF000000"/>
        <rFont val="Arial"/>
        <family val="2"/>
      </rPr>
      <t xml:space="preserve"> MATRIZ DOFA</t>
    </r>
  </si>
  <si>
    <t>A3,10 F5 Tomar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 su vez, las resoluciones vigentes para rendir el informe.</t>
  </si>
  <si>
    <t>11. Líderes de proceso asignando   en personal vinculado mediante contrato de prestación de servicios la responsabilidad de reportes de ley a los entes de control, y a su vez, la emisión de respuestas a los requerimientos de dichos entes.</t>
  </si>
  <si>
    <t>Tráfico de influencias</t>
  </si>
  <si>
    <t>Posibilidad  de pérdida reputacional  por desvío de los resultados  de la auditoría en beneficio propio o del auditado.</t>
  </si>
  <si>
    <t>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t>
  </si>
  <si>
    <t>01/02/2025  - 31/12/2025</t>
  </si>
  <si>
    <t xml:space="preserve">D3,O11, F7:  Socializar  semestralmente el estatuto de auditoria y código de auditoria interna, con énfasis en la  aplicación del  principio de competencia del auditor. </t>
  </si>
  <si>
    <r>
      <rPr>
        <b/>
        <sz val="10"/>
        <color theme="1"/>
        <rFont val="Arial"/>
        <family val="2"/>
      </rPr>
      <t>D</t>
    </r>
    <r>
      <rPr>
        <b/>
        <vertAlign val="subscript"/>
        <sz val="10"/>
        <color theme="1"/>
        <rFont val="Arial"/>
        <family val="2"/>
      </rPr>
      <t>7,9,10</t>
    </r>
    <r>
      <rPr>
        <b/>
        <sz val="10"/>
        <color theme="1"/>
        <rFont val="Arial"/>
        <family val="2"/>
      </rPr>
      <t>O</t>
    </r>
    <r>
      <rPr>
        <b/>
        <vertAlign val="subscript"/>
        <sz val="10"/>
        <color theme="1"/>
        <rFont val="Arial"/>
        <family val="2"/>
      </rPr>
      <t>12,15,16,18</t>
    </r>
    <r>
      <rPr>
        <b/>
        <sz val="10"/>
        <color theme="1"/>
        <rFont val="Arial"/>
        <family val="2"/>
      </rPr>
      <t xml:space="preserve">. </t>
    </r>
    <r>
      <rPr>
        <sz val="10"/>
        <color theme="1"/>
        <rFont val="Arial"/>
        <family val="2"/>
      </rPr>
      <t xml:space="preserve">  Socializar semestralmente  y aplicar  los principios y valores establecidos en el Código de integridad y buen gobierno  incluidos los lineamientos  para identificar y declarar el conflicto de interés, los lineamientos antisoborno establecidos  en la politica del SIG. </t>
    </r>
  </si>
  <si>
    <t xml:space="preserve">D7,9,10,O12,15,16,18.  Socializar  semestralmente   los principios y valores establecidos en  el Código de integridad y buen gobierno incluidos los lineamientos para identificar y declarar el conflicto de interés, los lineamientos antisoborno establecidos en la política del SIG. </t>
  </si>
  <si>
    <r>
      <rPr>
        <b/>
        <sz val="10"/>
        <color theme="1"/>
        <rFont val="Arial"/>
        <family val="2"/>
      </rPr>
      <t>F</t>
    </r>
    <r>
      <rPr>
        <b/>
        <vertAlign val="subscript"/>
        <sz val="10"/>
        <color theme="1"/>
        <rFont val="Arial"/>
        <family val="2"/>
      </rPr>
      <t>7</t>
    </r>
    <r>
      <rPr>
        <b/>
        <sz val="10"/>
        <color theme="1"/>
        <rFont val="Arial"/>
        <family val="2"/>
      </rPr>
      <t>A</t>
    </r>
    <r>
      <rPr>
        <b/>
        <vertAlign val="subscript"/>
        <sz val="10"/>
        <color theme="1"/>
        <rFont val="Arial"/>
        <family val="2"/>
      </rPr>
      <t xml:space="preserve">6 </t>
    </r>
    <r>
      <rPr>
        <vertAlign val="subscript"/>
        <sz val="10"/>
        <color theme="1"/>
        <rFont val="Arial"/>
        <family val="2"/>
      </rPr>
      <t xml:space="preserve">  </t>
    </r>
    <r>
      <rPr>
        <sz val="10"/>
        <color theme="1"/>
        <rFont val="Arial"/>
        <family val="2"/>
      </rPr>
      <t xml:space="preserve">Socializar  semestralmente  los  principios y valores   establecidos en  el Código del Auditor Interno y  el Estatuto de Auditoría.  </t>
    </r>
  </si>
  <si>
    <t>D5O20.  Realizar buenas prácticas ambientales, entregando a almacén los residuos de aparatos eléctricos y electrónicos.</t>
  </si>
  <si>
    <t>10. Instructivo para la declaración del conflicto de interés documentado y adoptado por la entidad. Hace parte del proceso de Gestión del Talento Humano.</t>
  </si>
  <si>
    <t>12. Línea antifraude. (Alcaldía Municipal)</t>
  </si>
  <si>
    <t>21. Convocatoria concurso de méritos Alcaldía de Ibagué</t>
  </si>
  <si>
    <t>22. Guías para la implementación de las funciones normativas asignadas a las oficina de control interno emitidas por el DAFP.</t>
  </si>
  <si>
    <t>F7A6  Socializar semestralmente  los principios y valores  establecidos en el Código del Auditor Interno, el Estatuto de Auditoría y procedimiento de declaración de conflicto de interés.</t>
  </si>
  <si>
    <t>Código: FOR-13-PRO-SIG-05</t>
  </si>
  <si>
    <t>12. Rol relación con entes externos de control.</t>
  </si>
  <si>
    <t xml:space="preserve">Código:                        </t>
  </si>
  <si>
    <t xml:space="preserve">Personal insuficiente para auditar la totalidad de procesos críticos. </t>
  </si>
  <si>
    <t xml:space="preserve">Ausencia de documentación e implementación de procedimientos en algunos procesos. </t>
  </si>
  <si>
    <t xml:space="preserve">Olvido de los informes generados por la Oficina de control interno y pendientes de socialización a la Alta Dirección en el Comité de Coordinación de Control Interno, en el momento previo a la convocatoria para la elaboración del orden del día. </t>
  </si>
  <si>
    <r>
      <t xml:space="preserve">Cambio climático - altas temperaturas por el fenómeno del niño, catástrofes naturales </t>
    </r>
    <r>
      <rPr>
        <b/>
        <sz val="11"/>
        <color theme="1"/>
        <rFont val="Arial"/>
        <family val="2"/>
      </rPr>
      <t>(terremotos).</t>
    </r>
  </si>
  <si>
    <t xml:space="preserve">Equipos tecnológicos obsoletos, </t>
  </si>
  <si>
    <t>FACTORES GEOGRÁFICOS (ubicación, espacio, topografía, clima, recursos naturales, etc.)</t>
  </si>
  <si>
    <t>Utilización del cargo, para favorecer a un tercero en la realización de un tramite</t>
  </si>
  <si>
    <t xml:space="preserve">La combinación de factores como: Asignación de auditorias a procesos no acordes al perfil profesional del auditor; Trafico de influencias; Inobservancia a los lineamientos establecidos en el  Código de Ética del Auditor Interno, estatuto de auditoria, política antisoborno en el desarrollo de las auditorías; prevalencia de los intereses generales sobre los particulares y no declaración del conflicto de interés;   pueden ocasionar   desvió de los resultados de la auditoria en beneficio propio o del auditado. </t>
  </si>
  <si>
    <t xml:space="preserve">Código: FOR-13-PRO-SIG-05       </t>
  </si>
  <si>
    <t>¿Las actividades que se desarrollan en el control realmente buscan por si sola prevenir o detectar las causas que pueden dar origen al riesgo, ejemplo Verificar, Validar, Cotejar, Comparar, Revisar, etc.?</t>
  </si>
  <si>
    <t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t>
  </si>
  <si>
    <t>Inobservancia a los lineamientos establecidos en el Código de Ética del Auditor Interno, estatuto de auditoria y lineamientos anti soborno establecidos en la política del SIG, en el desarrollo de las auditorías.</t>
  </si>
  <si>
    <t>Desconocimiento de la actualización normativa.</t>
  </si>
  <si>
    <t xml:space="preserve"> Inobservancia a los lineamientos establecidos en el  Código de Ética del Auditor Interno, estatuto de auditoria y lineamientos  anti soborno establecidos en la política del  SIG,  en el desarrollo de las auditorías</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</si>
  <si>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</si>
  <si>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t>
  </si>
  <si>
    <t xml:space="preserve">PROCESO: Gestión de Evaluación y Seguimiento 
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</si>
  <si>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Prevalencia de los intereses particulares sobre los generales</t>
  </si>
  <si>
    <t>Inobservancia a los lineamientos establecidos en el  Código de Ética del Auditor Interno, estatuto de auditoria y lineamientos  anti soborno establecidos en la política del  SIG,  en el desarrollo de las auditorías</t>
  </si>
  <si>
    <t>Sanción disciplinaria.</t>
  </si>
  <si>
    <t>Pérdida de imagen y credibilidad de la Oficina de Control Interno y de la Entidad.</t>
  </si>
  <si>
    <t>SEGUIMIENTO ENERO - FEBRERO</t>
  </si>
  <si>
    <t>Conforme a que la mayor parte de los informes de ley se deben cumplir en el 1er trimestre de la vigencia, esta actividad se encuentra programada para realizar a finales y/o principios del segundo semestre.</t>
  </si>
  <si>
    <t>SEGUIMIENTO  MARZO - ABRIL</t>
  </si>
  <si>
    <t xml:space="preserve">el día 08 de mayo de 2025 en las instalaciones de la oficina de control interno, en el desarrollo del comité técnico de riesgos, los funcionarios adscritos a la oficina, socializaron el estatuto de auditoría y código de auditoría interna, con énfasis en la aplicación del principio de competencia del auditor.  </t>
  </si>
  <si>
    <t xml:space="preserve">el día 08 de mayo de 2025 en las instalaciones de la oficina de control interno, en el desarrollo del comité técnico de riesgos, los funcionarios adscritos a la oficina, socializaron el estatuto de auditoria y código de auditoria interna, con énfasis en la aplicación del principio de competencia del auditor.  </t>
  </si>
  <si>
    <t xml:space="preserve">el día 08 de mayo de 2025 en las instalaciones de la oficina de control interno, en el desarrollo del comité técnico de riesgos, los funcionarios adscritos a la oficina, socializaron el estatuto de auditoria y código de auditoria interna, con énfasis en la aplicación del principio de competencia del auditor.   </t>
  </si>
  <si>
    <t>Durante el periodo evaluado no se dio cumplimiento a la actividad.</t>
  </si>
  <si>
    <t>Durante el Bimestre Enero - Febrero no se dio cumplimiento a la actividad.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</si>
</sst>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5"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sz val="9"/>
      <color indexed="81"/>
      <name val="Tahoma"/>
      <family val="2"/>
    </font>
    <font>
      <b/>
      <i/>
      <sz val="11"/>
      <color rgb="FFC00000"/>
      <name val="Arial"/>
      <family val="2"/>
    </font>
    <font>
      <b/>
      <vertAlign val="subscript"/>
      <sz val="10"/>
      <color theme="1"/>
      <name val="Arial"/>
      <family val="2"/>
    </font>
    <font>
      <sz val="11"/>
      <color theme="1"/>
      <name val="Calibri"/>
      <family val="2"/>
      <scheme val="minor"/>
    </font>
    <font>
      <b/>
      <i/>
      <sz val="10"/>
      <color theme="1"/>
      <name val="Arial"/>
      <family val="2"/>
    </font>
    <font>
      <b/>
      <sz val="18"/>
      <color indexed="8"/>
      <name val="Arial"/>
      <family val="2"/>
    </font>
    <font>
      <vertAlign val="subscript"/>
      <sz val="10"/>
      <name val="Arial"/>
      <family val="2"/>
    </font>
    <font>
      <vertAlign val="subscript"/>
      <sz val="10"/>
      <color theme="1"/>
      <name val="Arial"/>
      <family val="2"/>
    </font>
    <font>
      <b/>
      <u/>
      <sz val="10"/>
      <color theme="1"/>
      <name val="Arial"/>
      <family val="2"/>
    </font>
    <font>
      <sz val="11"/>
      <color rgb="FF000000"/>
      <name val="Arial"/>
      <family val="2"/>
    </font>
    <font>
      <b/>
      <sz val="9"/>
      <color theme="1"/>
      <name val="Calibri"/>
      <family val="2"/>
      <scheme val="minor"/>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4" tint="0.59999389629810485"/>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s>
  <cellStyleXfs count="3">
    <xf numFmtId="0" fontId="0" fillId="0" borderId="0"/>
    <xf numFmtId="0" fontId="47" fillId="0" borderId="0"/>
    <xf numFmtId="0" fontId="47" fillId="0" borderId="0"/>
  </cellStyleXfs>
  <cellXfs count="1062">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4" fillId="0" borderId="28" xfId="0" applyFont="1" applyBorder="1" applyAlignment="1" applyProtection="1">
      <alignment horizontal="center" vertical="center"/>
      <protection locked="0"/>
    </xf>
    <xf numFmtId="0" fontId="4" fillId="0" borderId="22" xfId="0" applyFont="1" applyBorder="1"/>
    <xf numFmtId="0" fontId="8" fillId="0" borderId="0" xfId="0" applyFont="1"/>
    <xf numFmtId="1" fontId="4" fillId="0" borderId="0" xfId="0" applyNumberFormat="1" applyFont="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xf numFmtId="0" fontId="14" fillId="0" borderId="0" xfId="0" applyFont="1" applyAlignment="1">
      <alignment horizontal="center"/>
    </xf>
    <xf numFmtId="0" fontId="14" fillId="16" borderId="2" xfId="0" applyFont="1" applyFill="1" applyBorder="1" applyAlignment="1">
      <alignment horizontal="left" vertical="center"/>
    </xf>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4" fillId="13" borderId="41" xfId="0" applyFont="1" applyFill="1" applyBorder="1"/>
    <xf numFmtId="0" fontId="4" fillId="13" borderId="24" xfId="0" applyFont="1" applyFill="1" applyBorder="1"/>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Alignment="1">
      <alignment horizontal="left" vertical="center" wrapText="1"/>
    </xf>
    <xf numFmtId="0" fontId="0" fillId="3" borderId="24" xfId="0" applyFill="1" applyBorder="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Alignment="1">
      <alignment horizontal="center" vertical="top"/>
    </xf>
    <xf numFmtId="0" fontId="5" fillId="0" borderId="0" xfId="0" applyFont="1"/>
    <xf numFmtId="0" fontId="2" fillId="0" borderId="0" xfId="0" applyFont="1" applyAlignment="1">
      <alignment vertical="center" wrapText="1"/>
    </xf>
    <xf numFmtId="0" fontId="5" fillId="0" borderId="0" xfId="0" applyFont="1" applyAlignment="1">
      <alignment horizontal="center" vertical="center"/>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0" fillId="10" borderId="0" xfId="0" applyFont="1" applyFill="1" applyAlignment="1">
      <alignment horizontal="center" vertical="center"/>
    </xf>
    <xf numFmtId="0" fontId="30" fillId="3" borderId="0" xfId="0" applyFont="1" applyFill="1" applyAlignment="1">
      <alignment horizontal="center" vertical="center"/>
    </xf>
    <xf numFmtId="0" fontId="30" fillId="9" borderId="0" xfId="0" applyFont="1" applyFill="1" applyAlignment="1">
      <alignment horizontal="center" vertical="center"/>
    </xf>
    <xf numFmtId="0" fontId="30" fillId="0" borderId="0" xfId="0" applyFont="1" applyAlignment="1">
      <alignment horizontal="center" vertical="center"/>
    </xf>
    <xf numFmtId="0" fontId="30" fillId="8" borderId="0" xfId="0" applyFont="1" applyFill="1" applyAlignment="1">
      <alignment horizontal="center" vertical="center"/>
    </xf>
    <xf numFmtId="0" fontId="30"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4" fillId="0" borderId="0" xfId="0" applyFont="1" applyAlignment="1">
      <alignment horizontal="center" vertical="center"/>
    </xf>
    <xf numFmtId="0" fontId="4" fillId="0" borderId="22" xfId="0" applyFont="1" applyBorder="1" applyAlignment="1">
      <alignment horizontal="center" vertical="center"/>
    </xf>
    <xf numFmtId="0" fontId="9" fillId="3" borderId="0" xfId="0" applyFont="1" applyFill="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6" fillId="10" borderId="0" xfId="0" applyFont="1" applyFill="1" applyAlignment="1">
      <alignment horizontal="center" vertical="center"/>
    </xf>
    <xf numFmtId="0" fontId="36" fillId="3" borderId="0" xfId="0" applyFont="1" applyFill="1" applyAlignment="1">
      <alignment horizontal="center" vertical="center"/>
    </xf>
    <xf numFmtId="0" fontId="36" fillId="9" borderId="0" xfId="0" applyFont="1" applyFill="1" applyAlignment="1">
      <alignment horizontal="center" vertical="center"/>
    </xf>
    <xf numFmtId="0" fontId="36" fillId="0" borderId="0" xfId="0" applyFont="1" applyAlignment="1">
      <alignment horizontal="center" vertical="center"/>
    </xf>
    <xf numFmtId="0" fontId="36" fillId="8" borderId="0" xfId="0" applyFont="1" applyFill="1" applyAlignment="1">
      <alignment horizontal="center" vertical="center"/>
    </xf>
    <xf numFmtId="0" fontId="36" fillId="11" borderId="0" xfId="0" applyFont="1" applyFill="1" applyAlignment="1">
      <alignment horizontal="center" vertical="center"/>
    </xf>
    <xf numFmtId="0" fontId="37" fillId="3" borderId="0" xfId="0" applyFont="1" applyFill="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Alignment="1">
      <alignment vertical="top"/>
    </xf>
    <xf numFmtId="0" fontId="6" fillId="0" borderId="0" xfId="0" applyFont="1" applyAlignment="1">
      <alignment horizontal="left" vertical="center" wrapText="1"/>
    </xf>
    <xf numFmtId="0" fontId="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71" xfId="0" applyFont="1" applyBorder="1" applyAlignment="1">
      <alignment vertical="center"/>
    </xf>
    <xf numFmtId="0" fontId="4" fillId="0" borderId="37" xfId="0" applyFont="1" applyBorder="1" applyAlignment="1">
      <alignment vertical="center"/>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27" xfId="0" applyFont="1" applyBorder="1" applyAlignment="1">
      <alignment horizontal="center" vertical="center"/>
    </xf>
    <xf numFmtId="0" fontId="0" fillId="0" borderId="28" xfId="0" applyBorder="1" applyAlignment="1" applyProtection="1">
      <alignment horizontal="center" vertical="center"/>
      <protection locked="0"/>
    </xf>
    <xf numFmtId="165" fontId="4" fillId="0" borderId="16" xfId="0" applyNumberFormat="1" applyFont="1" applyBorder="1" applyAlignment="1">
      <alignment horizontal="center" vertical="center"/>
    </xf>
    <xf numFmtId="0" fontId="0" fillId="0" borderId="86" xfId="0" quotePrefix="1" applyBorder="1" applyAlignment="1">
      <alignment horizontal="center" vertical="center"/>
    </xf>
    <xf numFmtId="0" fontId="4" fillId="4" borderId="1" xfId="0" applyFont="1" applyFill="1" applyBorder="1" applyAlignment="1">
      <alignment horizontal="center" vertical="center"/>
    </xf>
    <xf numFmtId="0" fontId="8" fillId="16" borderId="89" xfId="0" applyFont="1" applyFill="1" applyBorder="1" applyAlignment="1">
      <alignment horizontal="left" vertical="center"/>
    </xf>
    <xf numFmtId="0" fontId="6" fillId="3" borderId="0" xfId="0" applyFont="1" applyFill="1" applyAlignment="1">
      <alignment horizontal="center" vertical="center"/>
    </xf>
    <xf numFmtId="0" fontId="22" fillId="3" borderId="37" xfId="0" applyFont="1" applyFill="1" applyBorder="1" applyAlignment="1" applyProtection="1">
      <alignment horizontal="left" vertical="center"/>
      <protection locked="0"/>
    </xf>
    <xf numFmtId="0" fontId="22" fillId="3" borderId="15" xfId="0" applyFont="1" applyFill="1" applyBorder="1" applyAlignment="1" applyProtection="1">
      <alignment horizontal="left" vertical="center"/>
      <protection locked="0"/>
    </xf>
    <xf numFmtId="0" fontId="22" fillId="3" borderId="14" xfId="0" applyFont="1" applyFill="1" applyBorder="1" applyAlignment="1" applyProtection="1">
      <alignment horizontal="left" vertical="center"/>
      <protection locked="0"/>
    </xf>
    <xf numFmtId="0" fontId="22" fillId="3" borderId="14" xfId="0" applyFont="1" applyFill="1" applyBorder="1" applyAlignment="1" applyProtection="1">
      <alignment horizontal="justify" vertical="top"/>
      <protection locked="0"/>
    </xf>
    <xf numFmtId="0" fontId="6" fillId="0" borderId="1" xfId="0" applyFont="1" applyBorder="1" applyAlignment="1">
      <alignment horizontal="justify" vertical="top" wrapText="1"/>
    </xf>
    <xf numFmtId="0" fontId="4" fillId="0" borderId="10" xfId="0" applyFont="1" applyBorder="1" applyAlignment="1" applyProtection="1">
      <alignment horizontal="center" vertical="center"/>
      <protection locked="0"/>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13" borderId="1" xfId="0" applyFont="1" applyFill="1" applyBorder="1" applyAlignment="1">
      <alignment horizontal="center" vertical="center"/>
    </xf>
    <xf numFmtId="0" fontId="0" fillId="7" borderId="0" xfId="0" applyFill="1"/>
    <xf numFmtId="0" fontId="4" fillId="3" borderId="28" xfId="0" applyFont="1" applyFill="1" applyBorder="1" applyAlignment="1">
      <alignment horizontal="justify" vertical="top" wrapText="1"/>
    </xf>
    <xf numFmtId="0" fontId="20" fillId="0" borderId="1" xfId="0" applyFont="1" applyBorder="1" applyAlignment="1">
      <alignment horizontal="justify" vertical="top" wrapText="1"/>
    </xf>
    <xf numFmtId="0" fontId="4" fillId="3" borderId="1" xfId="0" applyFont="1" applyFill="1" applyBorder="1" applyAlignment="1">
      <alignment horizontal="left" vertical="center" wrapText="1"/>
    </xf>
    <xf numFmtId="0" fontId="4" fillId="3" borderId="1" xfId="0" applyFont="1" applyFill="1" applyBorder="1" applyAlignment="1">
      <alignment horizontal="justify" vertical="top"/>
    </xf>
    <xf numFmtId="164" fontId="4" fillId="8" borderId="48" xfId="0" applyNumberFormat="1" applyFont="1" applyFill="1" applyBorder="1" applyAlignment="1">
      <alignment vertical="center"/>
    </xf>
    <xf numFmtId="0" fontId="0" fillId="3" borderId="1" xfId="0"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0" fillId="0" borderId="27" xfId="0"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wrapText="1"/>
    </xf>
    <xf numFmtId="0" fontId="4" fillId="15" borderId="1" xfId="0" applyFont="1" applyFill="1" applyBorder="1" applyAlignment="1">
      <alignment horizontal="center" vertical="center"/>
    </xf>
    <xf numFmtId="0" fontId="4" fillId="3" borderId="60" xfId="0" applyFont="1" applyFill="1" applyBorder="1" applyAlignment="1">
      <alignment horizontal="justify" vertical="top" wrapText="1"/>
    </xf>
    <xf numFmtId="0" fontId="4" fillId="3" borderId="7" xfId="0" applyFont="1" applyFill="1" applyBorder="1" applyAlignment="1">
      <alignment horizontal="justify" vertical="top" wrapText="1"/>
    </xf>
    <xf numFmtId="0" fontId="4" fillId="3" borderId="62" xfId="0" applyFont="1" applyFill="1" applyBorder="1" applyAlignment="1">
      <alignment horizontal="justify" vertical="top" wrapText="1"/>
    </xf>
    <xf numFmtId="0" fontId="39" fillId="3" borderId="62" xfId="0" applyFont="1" applyFill="1" applyBorder="1" applyAlignment="1">
      <alignment horizontal="justify" vertical="top" wrapText="1"/>
    </xf>
    <xf numFmtId="0" fontId="4" fillId="0" borderId="39" xfId="0" applyFont="1" applyBorder="1" applyAlignment="1">
      <alignment horizontal="center" vertical="center"/>
    </xf>
    <xf numFmtId="0" fontId="0" fillId="3" borderId="10" xfId="0" applyFill="1" applyBorder="1" applyAlignment="1" applyProtection="1">
      <alignment horizontal="center" vertical="center"/>
      <protection locked="0"/>
    </xf>
    <xf numFmtId="0" fontId="4" fillId="0" borderId="11" xfId="0" applyFont="1" applyBorder="1" applyAlignment="1">
      <alignment horizontal="center" vertical="center"/>
    </xf>
    <xf numFmtId="165" fontId="4" fillId="0" borderId="18" xfId="0" applyNumberFormat="1" applyFont="1" applyBorder="1" applyAlignment="1">
      <alignment horizontal="center" vertical="center"/>
    </xf>
    <xf numFmtId="164" fontId="4" fillId="17" borderId="16" xfId="0" applyNumberFormat="1" applyFont="1" applyFill="1" applyBorder="1" applyAlignment="1">
      <alignment vertical="center"/>
    </xf>
    <xf numFmtId="0" fontId="0" fillId="0" borderId="28" xfId="0" applyBorder="1"/>
    <xf numFmtId="0" fontId="4" fillId="0" borderId="99" xfId="0" applyFont="1" applyBorder="1" applyAlignment="1">
      <alignment horizontal="center" vertical="center"/>
    </xf>
    <xf numFmtId="0" fontId="4" fillId="3" borderId="99" xfId="0" applyFont="1" applyFill="1" applyBorder="1" applyAlignment="1">
      <alignment horizontal="justify" vertical="top" wrapText="1"/>
    </xf>
    <xf numFmtId="0" fontId="4" fillId="0" borderId="100" xfId="0" applyFont="1" applyBorder="1" applyAlignment="1">
      <alignment horizontal="center" vertical="center"/>
    </xf>
    <xf numFmtId="0" fontId="4" fillId="0" borderId="60" xfId="0" applyFont="1" applyBorder="1" applyAlignment="1">
      <alignment horizontal="center" vertical="center"/>
    </xf>
    <xf numFmtId="0" fontId="4" fillId="0" borderId="99" xfId="0" applyFont="1" applyBorder="1" applyAlignment="1">
      <alignment horizontal="justify" vertical="top" wrapText="1"/>
    </xf>
    <xf numFmtId="0" fontId="0" fillId="3" borderId="0" xfId="0" applyFill="1" applyAlignment="1" applyProtection="1">
      <alignment horizontal="justify" vertical="top" wrapText="1"/>
      <protection locked="0"/>
    </xf>
    <xf numFmtId="0" fontId="4" fillId="3" borderId="10" xfId="0" applyFont="1" applyFill="1" applyBorder="1" applyAlignment="1">
      <alignment horizontal="left" vertical="center" wrapText="1"/>
    </xf>
    <xf numFmtId="0" fontId="4" fillId="3" borderId="28" xfId="0" applyFont="1" applyFill="1" applyBorder="1" applyAlignment="1">
      <alignment horizontal="lef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6" fillId="0" borderId="5" xfId="0" applyFont="1" applyBorder="1" applyAlignment="1">
      <alignment vertical="center" wrapText="1"/>
    </xf>
    <xf numFmtId="0" fontId="5" fillId="14" borderId="3" xfId="0" applyFont="1" applyFill="1" applyBorder="1" applyAlignment="1">
      <alignment horizontal="center" vertical="center"/>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0" fillId="0" borderId="0" xfId="0" applyAlignment="1">
      <alignment horizontal="center"/>
    </xf>
    <xf numFmtId="0" fontId="6" fillId="0" borderId="1" xfId="0" applyFont="1" applyBorder="1" applyAlignment="1">
      <alignment horizontal="left" vertical="center" wrapText="1"/>
    </xf>
    <xf numFmtId="0" fontId="6" fillId="0" borderId="7" xfId="0" applyFont="1" applyBorder="1" applyAlignment="1">
      <alignment horizontal="left" vertical="center" wrapText="1"/>
    </xf>
    <xf numFmtId="14" fontId="6" fillId="0" borderId="1" xfId="0" applyNumberFormat="1" applyFont="1" applyBorder="1" applyAlignment="1">
      <alignment horizontal="left" vertical="center" wrapText="1"/>
    </xf>
    <xf numFmtId="0" fontId="6" fillId="0" borderId="5" xfId="0" applyFont="1" applyBorder="1" applyAlignment="1">
      <alignment horizontal="left" vertical="center" wrapText="1"/>
    </xf>
    <xf numFmtId="0" fontId="13" fillId="0" borderId="0" xfId="0" applyFont="1" applyAlignment="1">
      <alignment vertical="top"/>
    </xf>
    <xf numFmtId="0" fontId="4" fillId="3"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6" fillId="3" borderId="1" xfId="0" applyFont="1" applyFill="1" applyBorder="1" applyAlignment="1">
      <alignment horizontal="justify" vertical="top" wrapText="1"/>
    </xf>
    <xf numFmtId="0" fontId="6" fillId="0" borderId="1" xfId="0" applyFont="1" applyBorder="1" applyAlignment="1" applyProtection="1">
      <alignment horizontal="center" vertical="center" wrapText="1"/>
      <protection locked="0"/>
    </xf>
    <xf numFmtId="0" fontId="4" fillId="3" borderId="67" xfId="0" applyFont="1" applyFill="1" applyBorder="1" applyAlignment="1">
      <alignment horizontal="justify" vertical="top" wrapText="1"/>
    </xf>
    <xf numFmtId="0" fontId="4" fillId="3" borderId="64" xfId="0" applyFont="1" applyFill="1" applyBorder="1" applyAlignment="1">
      <alignment horizontal="justify" vertical="top" wrapText="1"/>
    </xf>
    <xf numFmtId="0" fontId="4" fillId="3" borderId="69" xfId="0" applyFont="1" applyFill="1" applyBorder="1" applyAlignment="1">
      <alignment horizontal="justify" vertical="top" wrapText="1"/>
    </xf>
    <xf numFmtId="0" fontId="4" fillId="3" borderId="63" xfId="0" applyFont="1" applyFill="1" applyBorder="1" applyAlignment="1">
      <alignment horizontal="justify" vertical="top" wrapText="1"/>
    </xf>
    <xf numFmtId="0" fontId="4" fillId="4" borderId="1" xfId="0" applyFont="1" applyFill="1" applyBorder="1" applyAlignment="1">
      <alignment horizontal="justify" vertical="top" wrapText="1"/>
    </xf>
    <xf numFmtId="0" fontId="4" fillId="4" borderId="28" xfId="0" applyFont="1" applyFill="1" applyBorder="1" applyAlignment="1">
      <alignment horizontal="justify" vertical="top" wrapText="1"/>
    </xf>
    <xf numFmtId="0" fontId="4" fillId="4" borderId="29" xfId="0" applyFont="1" applyFill="1" applyBorder="1" applyAlignment="1">
      <alignment horizontal="justify" vertical="top" wrapText="1"/>
    </xf>
    <xf numFmtId="164" fontId="4" fillId="0" borderId="60" xfId="0" applyNumberFormat="1" applyFont="1" applyBorder="1" applyAlignment="1">
      <alignment horizontal="center" vertical="center"/>
    </xf>
    <xf numFmtId="0" fontId="0" fillId="0" borderId="102" xfId="0" quotePrefix="1" applyBorder="1" applyAlignment="1">
      <alignment horizontal="center" vertical="center"/>
    </xf>
    <xf numFmtId="0" fontId="0" fillId="0" borderId="103" xfId="0" quotePrefix="1" applyBorder="1" applyAlignment="1">
      <alignment horizontal="center" vertical="center"/>
    </xf>
    <xf numFmtId="0" fontId="4" fillId="0" borderId="101" xfId="0" applyFont="1" applyBorder="1" applyAlignment="1">
      <alignment horizontal="justify" vertical="top" wrapText="1"/>
    </xf>
    <xf numFmtId="0" fontId="6" fillId="3" borderId="1" xfId="0" applyFont="1" applyFill="1" applyBorder="1" applyAlignment="1">
      <alignment horizontal="justify" vertical="top"/>
    </xf>
    <xf numFmtId="0" fontId="4" fillId="3" borderId="3" xfId="0" applyFont="1" applyFill="1" applyBorder="1" applyAlignment="1">
      <alignment horizontal="justify" vertical="top" wrapText="1"/>
    </xf>
    <xf numFmtId="0" fontId="39" fillId="3" borderId="69" xfId="0" applyFont="1" applyFill="1" applyBorder="1" applyAlignment="1">
      <alignment horizontal="justify" vertical="top" wrapText="1"/>
    </xf>
    <xf numFmtId="0" fontId="4" fillId="3" borderId="0" xfId="0" applyFont="1" applyFill="1" applyAlignment="1">
      <alignment horizontal="justify" vertical="top"/>
    </xf>
    <xf numFmtId="0" fontId="4" fillId="0" borderId="0" xfId="0" applyFont="1" applyAlignment="1">
      <alignment horizontal="justify" vertical="top" wrapText="1"/>
    </xf>
    <xf numFmtId="0" fontId="4" fillId="3" borderId="0" xfId="0" applyFont="1" applyFill="1" applyAlignment="1">
      <alignment horizontal="justify" vertical="top" wrapText="1"/>
    </xf>
    <xf numFmtId="0" fontId="4" fillId="3" borderId="5" xfId="0" applyFont="1" applyFill="1" applyBorder="1" applyAlignment="1">
      <alignment horizontal="justify" vertical="top" wrapText="1"/>
    </xf>
    <xf numFmtId="0" fontId="4" fillId="23" borderId="10" xfId="0" applyFont="1" applyFill="1" applyBorder="1" applyAlignment="1">
      <alignment horizontal="justify" vertical="top"/>
    </xf>
    <xf numFmtId="0" fontId="4" fillId="23" borderId="2" xfId="0" applyFont="1" applyFill="1" applyBorder="1" applyAlignment="1">
      <alignment horizontal="justify" vertical="top"/>
    </xf>
    <xf numFmtId="0" fontId="4" fillId="0" borderId="3" xfId="0" applyFont="1" applyBorder="1" applyAlignment="1">
      <alignment horizontal="justify" vertical="top" wrapText="1"/>
    </xf>
    <xf numFmtId="0" fontId="4" fillId="23" borderId="45" xfId="0" applyFont="1" applyFill="1" applyBorder="1" applyAlignment="1">
      <alignment horizontal="justify" vertical="top" wrapText="1"/>
    </xf>
    <xf numFmtId="0" fontId="4" fillId="23" borderId="5" xfId="0" applyFont="1" applyFill="1" applyBorder="1" applyAlignment="1">
      <alignment horizontal="justify" vertical="top" wrapText="1"/>
    </xf>
    <xf numFmtId="0" fontId="39" fillId="3" borderId="5" xfId="0" applyFont="1" applyFill="1" applyBorder="1" applyAlignment="1">
      <alignment horizontal="justify" vertical="top" wrapText="1"/>
    </xf>
    <xf numFmtId="0" fontId="4" fillId="0" borderId="6" xfId="0" applyFont="1" applyBorder="1" applyAlignment="1">
      <alignment horizontal="justify" vertical="top" wrapText="1"/>
    </xf>
    <xf numFmtId="0" fontId="6" fillId="3" borderId="15" xfId="0" applyFont="1" applyFill="1" applyBorder="1" applyAlignment="1">
      <alignment horizontal="justify" vertical="top"/>
    </xf>
    <xf numFmtId="0" fontId="6" fillId="0" borderId="15" xfId="0" applyFont="1" applyBorder="1" applyAlignment="1">
      <alignment horizontal="left" vertical="center"/>
    </xf>
    <xf numFmtId="0" fontId="4" fillId="0" borderId="1" xfId="0" applyFont="1" applyBorder="1" applyAlignment="1" applyProtection="1">
      <alignment horizontal="justify" vertical="top"/>
      <protection locked="0"/>
    </xf>
    <xf numFmtId="0" fontId="4" fillId="3" borderId="1" xfId="0" applyFont="1" applyFill="1" applyBorder="1" applyAlignment="1" applyProtection="1">
      <alignment horizontal="justify" vertical="top" wrapText="1"/>
      <protection locked="0"/>
    </xf>
    <xf numFmtId="0" fontId="4" fillId="5" borderId="30" xfId="0" applyFont="1" applyFill="1" applyBorder="1" applyAlignment="1">
      <alignment horizontal="justify" vertical="center"/>
    </xf>
    <xf numFmtId="0" fontId="4" fillId="5" borderId="65" xfId="0" applyFont="1" applyFill="1" applyBorder="1" applyAlignment="1">
      <alignment horizontal="justify" vertical="center" wrapText="1"/>
    </xf>
    <xf numFmtId="0" fontId="4" fillId="5" borderId="65" xfId="0" applyFont="1" applyFill="1" applyBorder="1" applyAlignment="1">
      <alignment horizontal="justify" vertical="center"/>
    </xf>
    <xf numFmtId="0" fontId="4" fillId="5" borderId="43" xfId="0" applyFont="1" applyFill="1" applyBorder="1" applyAlignment="1">
      <alignment horizontal="justify" vertical="center"/>
    </xf>
    <xf numFmtId="0" fontId="4" fillId="5" borderId="7" xfId="0" applyFont="1" applyFill="1" applyBorder="1" applyAlignment="1">
      <alignment horizontal="justify" vertical="center"/>
    </xf>
    <xf numFmtId="0" fontId="4" fillId="5" borderId="7" xfId="0" applyFont="1" applyFill="1" applyBorder="1" applyAlignment="1">
      <alignment horizontal="justify" vertical="center" wrapText="1"/>
    </xf>
    <xf numFmtId="0" fontId="4" fillId="5" borderId="9" xfId="0" applyFont="1" applyFill="1" applyBorder="1" applyAlignment="1">
      <alignment horizontal="justify" vertical="center" wrapText="1"/>
    </xf>
    <xf numFmtId="0" fontId="7" fillId="5" borderId="26" xfId="0" applyFont="1" applyFill="1" applyBorder="1" applyAlignment="1">
      <alignment horizontal="justify" vertical="top"/>
    </xf>
    <xf numFmtId="0" fontId="7" fillId="5" borderId="43" xfId="0" applyFont="1" applyFill="1" applyBorder="1" applyAlignment="1">
      <alignment horizontal="justify" vertical="top"/>
    </xf>
    <xf numFmtId="0" fontId="7" fillId="5" borderId="7" xfId="0" applyFont="1" applyFill="1" applyBorder="1" applyAlignment="1">
      <alignment horizontal="justify" vertical="top"/>
    </xf>
    <xf numFmtId="0" fontId="14" fillId="15" borderId="28" xfId="0" applyFont="1" applyFill="1" applyBorder="1" applyAlignment="1" applyProtection="1">
      <alignment horizontal="justify" vertical="top" wrapText="1"/>
      <protection locked="0"/>
    </xf>
    <xf numFmtId="0" fontId="18" fillId="15" borderId="28" xfId="0" applyFont="1" applyFill="1" applyBorder="1" applyAlignment="1" applyProtection="1">
      <alignment horizontal="justify" vertical="top" wrapText="1"/>
      <protection locked="0"/>
    </xf>
    <xf numFmtId="1" fontId="5" fillId="15" borderId="11" xfId="0" applyNumberFormat="1" applyFont="1" applyFill="1" applyBorder="1" applyAlignment="1" applyProtection="1">
      <alignment horizontal="justify" vertical="top" wrapText="1"/>
      <protection locked="0"/>
    </xf>
    <xf numFmtId="0" fontId="5" fillId="15" borderId="3" xfId="0" applyFont="1" applyFill="1" applyBorder="1" applyAlignment="1">
      <alignment horizontal="justify" vertical="top"/>
    </xf>
    <xf numFmtId="1" fontId="6" fillId="3" borderId="1" xfId="0" applyNumberFormat="1" applyFont="1" applyFill="1" applyBorder="1" applyAlignment="1">
      <alignment horizontal="justify" vertical="top"/>
    </xf>
    <xf numFmtId="0" fontId="14" fillId="14" borderId="1" xfId="0" applyFont="1" applyFill="1" applyBorder="1" applyAlignment="1">
      <alignment horizontal="center" vertical="center"/>
    </xf>
    <xf numFmtId="0" fontId="14" fillId="15" borderId="5" xfId="0" applyFont="1" applyFill="1" applyBorder="1" applyAlignment="1">
      <alignment horizontal="center"/>
    </xf>
    <xf numFmtId="0" fontId="14" fillId="15" borderId="5" xfId="0" applyFont="1" applyFill="1" applyBorder="1"/>
    <xf numFmtId="0" fontId="14" fillId="14" borderId="1" xfId="0" applyFont="1" applyFill="1" applyBorder="1"/>
    <xf numFmtId="0" fontId="6" fillId="0" borderId="1" xfId="0" applyFont="1" applyBorder="1" applyAlignment="1" applyProtection="1">
      <alignment horizontal="center" vertical="top" wrapText="1"/>
      <protection locked="0"/>
    </xf>
    <xf numFmtId="0" fontId="6" fillId="0" borderId="1" xfId="0" applyFont="1" applyBorder="1" applyAlignment="1" applyProtection="1">
      <alignment vertical="top" wrapText="1"/>
      <protection locked="0"/>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6" fillId="3" borderId="1" xfId="0" applyFont="1" applyFill="1" applyBorder="1" applyAlignment="1" applyProtection="1">
      <alignment horizontal="justify" vertical="top"/>
      <protection locked="0"/>
    </xf>
    <xf numFmtId="0" fontId="14" fillId="24" borderId="1" xfId="0" applyFont="1" applyFill="1" applyBorder="1" applyAlignment="1">
      <alignment horizontal="justify" vertical="top" wrapText="1"/>
    </xf>
    <xf numFmtId="0" fontId="6" fillId="24" borderId="1" xfId="0" applyFont="1" applyFill="1" applyBorder="1" applyAlignment="1" applyProtection="1">
      <alignment horizontal="justify" vertical="top" wrapText="1"/>
      <protection locked="0"/>
    </xf>
    <xf numFmtId="0" fontId="1" fillId="0" borderId="0" xfId="0" applyFont="1" applyAlignment="1">
      <alignment horizontal="center" vertical="center" wrapText="1"/>
    </xf>
    <xf numFmtId="0" fontId="4" fillId="23" borderId="25" xfId="0" applyFont="1" applyFill="1" applyBorder="1" applyAlignment="1">
      <alignment horizontal="justify" vertical="top" wrapText="1"/>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0" borderId="1" xfId="0" applyFont="1" applyBorder="1" applyAlignment="1">
      <alignment horizontal="justify" vertical="top"/>
    </xf>
    <xf numFmtId="0" fontId="4" fillId="0" borderId="27" xfId="0" applyFont="1" applyBorder="1" applyAlignment="1">
      <alignment horizontal="justify" vertical="top"/>
    </xf>
    <xf numFmtId="0" fontId="22" fillId="0" borderId="0" xfId="0" applyFont="1" applyAlignment="1">
      <alignment horizontal="left"/>
    </xf>
    <xf numFmtId="0" fontId="14" fillId="15" borderId="1" xfId="0" applyFont="1" applyFill="1" applyBorder="1" applyAlignment="1">
      <alignment horizontal="center" vertical="center" textRotation="255"/>
    </xf>
    <xf numFmtId="0" fontId="4" fillId="0" borderId="3" xfId="0" applyFont="1" applyBorder="1" applyAlignment="1">
      <alignment horizontal="justify" vertical="top"/>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 fillId="0" borderId="0" xfId="0" applyFont="1" applyAlignment="1">
      <alignment vertical="center" wrapText="1"/>
    </xf>
    <xf numFmtId="0" fontId="4" fillId="0" borderId="0" xfId="0" applyFont="1" applyAlignment="1">
      <alignment horizontal="left" vertical="center"/>
    </xf>
    <xf numFmtId="0" fontId="22" fillId="0" borderId="0" xfId="0" applyFont="1" applyAlignment="1">
      <alignment horizontal="left" vertical="center" wrapText="1"/>
    </xf>
    <xf numFmtId="0" fontId="6" fillId="0" borderId="0" xfId="0" applyFont="1" applyAlignment="1">
      <alignment horizontal="left" vertical="center"/>
    </xf>
    <xf numFmtId="0" fontId="22" fillId="0" borderId="0" xfId="0" applyFont="1" applyAlignment="1">
      <alignment horizontal="left" vertical="center"/>
    </xf>
    <xf numFmtId="0" fontId="14" fillId="15" borderId="28" xfId="0" applyFont="1" applyFill="1" applyBorder="1" applyAlignment="1">
      <alignment horizontal="center" vertical="center" wrapText="1"/>
    </xf>
    <xf numFmtId="0" fontId="5"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164" fontId="18" fillId="15" borderId="16" xfId="0" applyNumberFormat="1" applyFont="1" applyFill="1" applyBorder="1" applyAlignment="1">
      <alignment horizontal="center" vertical="center" wrapText="1"/>
    </xf>
    <xf numFmtId="0" fontId="54" fillId="15" borderId="54" xfId="0" applyFont="1" applyFill="1" applyBorder="1" applyAlignment="1">
      <alignment horizontal="center" vertical="center" wrapText="1"/>
    </xf>
    <xf numFmtId="0" fontId="4" fillId="3" borderId="10" xfId="0" applyFont="1" applyFill="1" applyBorder="1" applyAlignment="1" applyProtection="1">
      <alignment horizontal="center" vertical="center"/>
      <protection locked="0"/>
    </xf>
    <xf numFmtId="0" fontId="4" fillId="0" borderId="14" xfId="0" applyFont="1" applyBorder="1" applyAlignment="1">
      <alignment horizontal="center" vertical="center"/>
    </xf>
    <xf numFmtId="164" fontId="4" fillId="0" borderId="14" xfId="0" applyNumberFormat="1" applyFont="1" applyBorder="1" applyAlignment="1">
      <alignment horizontal="center" vertical="center"/>
    </xf>
    <xf numFmtId="0" fontId="0" fillId="0" borderId="54" xfId="0" quotePrefix="1" applyBorder="1" applyAlignment="1">
      <alignment horizontal="center" vertical="center"/>
    </xf>
    <xf numFmtId="0" fontId="0" fillId="0" borderId="1" xfId="0" quotePrefix="1" applyBorder="1" applyAlignment="1">
      <alignment horizontal="center" vertical="center"/>
    </xf>
    <xf numFmtId="164" fontId="4" fillId="0" borderId="1" xfId="0" applyNumberFormat="1" applyFont="1" applyBorder="1" applyAlignment="1">
      <alignment horizontal="center" vertical="center"/>
    </xf>
    <xf numFmtId="0" fontId="4" fillId="0" borderId="28" xfId="0" applyFont="1" applyBorder="1" applyAlignment="1">
      <alignment horizontal="justify" vertical="top"/>
    </xf>
    <xf numFmtId="0" fontId="4" fillId="0" borderId="1" xfId="0" applyFont="1" applyBorder="1" applyAlignment="1" applyProtection="1">
      <alignment horizontal="justify" vertical="top" wrapText="1"/>
      <protection locked="0"/>
    </xf>
    <xf numFmtId="0" fontId="4" fillId="0" borderId="28" xfId="0" applyFont="1" applyBorder="1" applyAlignment="1">
      <alignment horizontal="justify" vertical="top" wrapText="1"/>
    </xf>
    <xf numFmtId="0" fontId="4" fillId="0" borderId="28" xfId="0" applyFont="1" applyBorder="1" applyAlignment="1" applyProtection="1">
      <alignment horizontal="justify" vertical="top"/>
      <protection locked="0"/>
    </xf>
    <xf numFmtId="0" fontId="4" fillId="0" borderId="0" xfId="0" applyFont="1" applyAlignment="1">
      <alignment horizontal="justify" vertical="top"/>
    </xf>
    <xf numFmtId="0" fontId="4" fillId="0" borderId="36" xfId="0" applyFont="1" applyBorder="1" applyAlignment="1">
      <alignment horizontal="justify" vertical="top" wrapText="1"/>
    </xf>
    <xf numFmtId="0" fontId="4" fillId="0" borderId="17" xfId="0" applyFont="1" applyBorder="1" applyAlignment="1">
      <alignment horizontal="justify" vertical="top" wrapText="1"/>
    </xf>
    <xf numFmtId="0" fontId="0" fillId="0" borderId="1" xfId="0" applyBorder="1" applyAlignment="1">
      <alignment horizontal="justify" vertical="top" wrapText="1"/>
    </xf>
    <xf numFmtId="0" fontId="4" fillId="4" borderId="1" xfId="0" applyFont="1" applyFill="1" applyBorder="1" applyAlignment="1">
      <alignment horizontal="justify" vertical="top"/>
    </xf>
    <xf numFmtId="0" fontId="5" fillId="0" borderId="0" xfId="0" applyFont="1" applyAlignment="1">
      <alignment horizontal="justify" vertical="top"/>
    </xf>
    <xf numFmtId="0" fontId="4" fillId="0" borderId="1" xfId="0" applyFont="1" applyBorder="1" applyAlignment="1" applyProtection="1">
      <alignment horizontal="left" vertical="top" wrapText="1"/>
      <protection locked="0"/>
    </xf>
    <xf numFmtId="0" fontId="4" fillId="3" borderId="1" xfId="0" applyFont="1" applyFill="1" applyBorder="1" applyAlignment="1" applyProtection="1">
      <alignment horizontal="left" vertical="top" wrapText="1"/>
      <protection locked="0"/>
    </xf>
    <xf numFmtId="0" fontId="4" fillId="3" borderId="1" xfId="0" applyFont="1" applyFill="1" applyBorder="1" applyAlignment="1" applyProtection="1">
      <alignment horizontal="left" vertical="top"/>
      <protection locked="0"/>
    </xf>
    <xf numFmtId="0" fontId="4" fillId="0" borderId="1" xfId="0" applyFont="1" applyBorder="1" applyAlignment="1" applyProtection="1">
      <alignment horizontal="left" vertical="top"/>
      <protection locked="0"/>
    </xf>
    <xf numFmtId="0" fontId="14" fillId="5" borderId="60" xfId="0" applyFont="1" applyFill="1" applyBorder="1" applyAlignment="1">
      <alignment horizontal="center" vertical="center"/>
    </xf>
    <xf numFmtId="0" fontId="14" fillId="4" borderId="1" xfId="0" applyFont="1" applyFill="1" applyBorder="1" applyAlignment="1">
      <alignment horizontal="center" vertical="center" wrapText="1"/>
    </xf>
    <xf numFmtId="14" fontId="6" fillId="3" borderId="1" xfId="0" applyNumberFormat="1" applyFont="1" applyFill="1" applyBorder="1" applyAlignment="1" applyProtection="1">
      <alignment horizontal="center" vertical="top" wrapText="1"/>
      <protection locked="0"/>
    </xf>
    <xf numFmtId="0" fontId="13" fillId="0" borderId="0" xfId="0" applyFont="1" applyAlignment="1">
      <alignment horizontal="center"/>
    </xf>
    <xf numFmtId="0" fontId="6" fillId="0" borderId="1" xfId="0" applyFont="1" applyBorder="1" applyAlignment="1">
      <alignment horizontal="justify" vertical="top"/>
    </xf>
    <xf numFmtId="0" fontId="6" fillId="3" borderId="1" xfId="0" applyFont="1" applyFill="1" applyBorder="1" applyAlignment="1" applyProtection="1">
      <alignment horizontal="center" vertical="top" wrapText="1"/>
      <protection locked="0"/>
    </xf>
    <xf numFmtId="0" fontId="6" fillId="0" borderId="10" xfId="0" applyFont="1" applyBorder="1" applyAlignment="1">
      <alignment horizontal="justify" vertical="top" wrapText="1"/>
    </xf>
    <xf numFmtId="0" fontId="5" fillId="9" borderId="81" xfId="0" applyFont="1" applyFill="1" applyBorder="1" applyAlignment="1">
      <alignment horizontal="center" vertical="center"/>
    </xf>
    <xf numFmtId="0" fontId="5" fillId="9" borderId="97" xfId="0" applyFont="1" applyFill="1" applyBorder="1" applyAlignment="1">
      <alignment horizontal="center" vertical="center"/>
    </xf>
    <xf numFmtId="0" fontId="5" fillId="9" borderId="98"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Alignment="1">
      <alignment horizont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5" fillId="0" borderId="18" xfId="0" applyFont="1" applyBorder="1" applyAlignment="1">
      <alignment horizontal="center" vertical="center"/>
    </xf>
    <xf numFmtId="0" fontId="5" fillId="0" borderId="0" xfId="0" applyFont="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justify" vertical="justify" wrapText="1"/>
    </xf>
    <xf numFmtId="0" fontId="4" fillId="0" borderId="9" xfId="0" applyFont="1" applyBorder="1" applyAlignment="1">
      <alignment horizontal="justify" vertical="justify" wrapText="1"/>
    </xf>
    <xf numFmtId="0" fontId="4" fillId="0" borderId="5" xfId="0" applyFont="1" applyBorder="1" applyAlignment="1">
      <alignment horizontal="justify" vertical="justify" wrapText="1"/>
    </xf>
    <xf numFmtId="0" fontId="4" fillId="0" borderId="6" xfId="0" applyFont="1" applyBorder="1" applyAlignment="1">
      <alignment horizontal="justify" vertical="justify" wrapText="1"/>
    </xf>
    <xf numFmtId="0" fontId="5" fillId="0" borderId="0" xfId="0" applyFont="1" applyAlignment="1">
      <alignment horizontal="center" vertical="center" wrapText="1"/>
    </xf>
    <xf numFmtId="0" fontId="5" fillId="0" borderId="19" xfId="0" applyFont="1" applyBorder="1" applyAlignment="1">
      <alignment horizontal="center" vertical="center"/>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4" fillId="23" borderId="1" xfId="0" applyFont="1" applyFill="1" applyBorder="1" applyAlignment="1">
      <alignment horizontal="justify" vertical="top" wrapText="1"/>
    </xf>
    <xf numFmtId="0" fontId="4" fillId="0" borderId="1" xfId="0" applyFont="1" applyBorder="1" applyAlignment="1">
      <alignment horizontal="justify" vertical="top" wrapText="1"/>
    </xf>
    <xf numFmtId="0" fontId="4" fillId="23" borderId="25" xfId="0" applyFont="1" applyFill="1" applyBorder="1" applyAlignment="1">
      <alignment horizontal="justify" vertical="top" wrapText="1"/>
    </xf>
    <xf numFmtId="0" fontId="4" fillId="23" borderId="20" xfId="0" applyFont="1" applyFill="1" applyBorder="1" applyAlignment="1">
      <alignment horizontal="justify" vertical="top" wrapText="1"/>
    </xf>
    <xf numFmtId="0" fontId="4" fillId="0" borderId="27" xfId="0" applyFont="1" applyBorder="1" applyAlignment="1">
      <alignment horizontal="justify" vertical="top" wrapText="1"/>
    </xf>
    <xf numFmtId="0" fontId="4" fillId="0" borderId="1" xfId="0" applyFont="1" applyBorder="1" applyAlignment="1">
      <alignment horizontal="justify" vertical="top"/>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justify" vertical="top" wrapText="1"/>
    </xf>
    <xf numFmtId="0" fontId="16" fillId="16" borderId="5" xfId="0" applyFont="1" applyFill="1" applyBorder="1" applyAlignment="1">
      <alignment horizontal="justify" vertical="top" wrapText="1"/>
    </xf>
    <xf numFmtId="0" fontId="16" fillId="16" borderId="6" xfId="0" applyFont="1" applyFill="1" applyBorder="1" applyAlignment="1">
      <alignment horizontal="justify" vertical="top" wrapText="1"/>
    </xf>
    <xf numFmtId="0" fontId="16" fillId="3" borderId="0" xfId="0" applyFont="1" applyFill="1" applyAlignment="1">
      <alignment horizontal="center" vertical="center" wrapText="1"/>
    </xf>
    <xf numFmtId="0" fontId="4" fillId="23" borderId="30" xfId="0" applyFont="1" applyFill="1" applyBorder="1" applyAlignment="1">
      <alignment horizontal="justify" vertical="top" wrapText="1"/>
    </xf>
    <xf numFmtId="0" fontId="4" fillId="0" borderId="20" xfId="0" applyFont="1" applyBorder="1" applyAlignment="1">
      <alignment horizontal="justify" vertical="top"/>
    </xf>
    <xf numFmtId="0" fontId="4" fillId="0" borderId="27" xfId="0" applyFont="1" applyBorder="1" applyAlignment="1">
      <alignment horizontal="justify" vertical="top"/>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 fillId="0" borderId="0" xfId="0" applyFont="1" applyAlignment="1">
      <alignment horizontal="center" vertical="center" wrapText="1"/>
    </xf>
    <xf numFmtId="0" fontId="5" fillId="17" borderId="4" xfId="0" applyFont="1" applyFill="1" applyBorder="1" applyAlignment="1">
      <alignment horizontal="right" vertical="center"/>
    </xf>
    <xf numFmtId="0" fontId="5" fillId="17" borderId="5" xfId="0" applyFont="1" applyFill="1" applyBorder="1" applyAlignment="1">
      <alignment horizontal="right" vertical="center"/>
    </xf>
    <xf numFmtId="0" fontId="0" fillId="0" borderId="38" xfId="0" applyBorder="1" applyAlignment="1">
      <alignment horizontal="center"/>
    </xf>
    <xf numFmtId="0" fontId="0" fillId="0" borderId="17" xfId="0" applyBorder="1" applyAlignment="1">
      <alignment horizontal="center"/>
    </xf>
    <xf numFmtId="0" fontId="4" fillId="16" borderId="1" xfId="0" applyFont="1" applyFill="1" applyBorder="1" applyAlignment="1">
      <alignment vertical="center"/>
    </xf>
    <xf numFmtId="0" fontId="4" fillId="16" borderId="5" xfId="0" applyFont="1" applyFill="1" applyBorder="1" applyAlignment="1">
      <alignment horizontal="left" vertical="center" wrapText="1"/>
    </xf>
    <xf numFmtId="0" fontId="4" fillId="0" borderId="83" xfId="0" applyFont="1" applyBorder="1" applyAlignment="1">
      <alignment horizontal="center" vertical="center" wrapText="1"/>
    </xf>
    <xf numFmtId="0" fontId="4" fillId="0" borderId="104" xfId="0" applyFont="1" applyBorder="1" applyAlignment="1">
      <alignment horizontal="center" vertical="center" wrapText="1"/>
    </xf>
    <xf numFmtId="0" fontId="5" fillId="15" borderId="83" xfId="0" applyFont="1" applyFill="1" applyBorder="1" applyAlignment="1">
      <alignment horizontal="center" vertical="center" wrapText="1"/>
    </xf>
    <xf numFmtId="0" fontId="5" fillId="15" borderId="84" xfId="0" applyFont="1" applyFill="1" applyBorder="1" applyAlignment="1">
      <alignment horizontal="center" vertical="center" wrapText="1"/>
    </xf>
    <xf numFmtId="0" fontId="5" fillId="17" borderId="26" xfId="0" applyFont="1" applyFill="1" applyBorder="1" applyAlignment="1">
      <alignment horizontal="right" vertical="center"/>
    </xf>
    <xf numFmtId="0" fontId="5" fillId="17" borderId="0" xfId="0" applyFont="1" applyFill="1" applyAlignment="1">
      <alignment horizontal="right" vertical="center"/>
    </xf>
    <xf numFmtId="0" fontId="5" fillId="17" borderId="36"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16" fillId="0" borderId="60" xfId="0" applyFont="1" applyBorder="1" applyAlignment="1">
      <alignment horizontal="left" vertical="center" wrapText="1"/>
    </xf>
    <xf numFmtId="0" fontId="16" fillId="0" borderId="56" xfId="0" applyFont="1" applyBorder="1" applyAlignment="1">
      <alignment horizontal="left" vertical="center" wrapText="1"/>
    </xf>
    <xf numFmtId="0" fontId="16" fillId="0" borderId="62" xfId="0" applyFont="1" applyBorder="1" applyAlignment="1">
      <alignment horizontal="left" vertical="center" wrapText="1"/>
    </xf>
    <xf numFmtId="0" fontId="15" fillId="0" borderId="6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1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4" fillId="0" borderId="1" xfId="0" applyFont="1" applyBorder="1" applyAlignment="1">
      <alignment horizontal="left" vertical="center" wrapText="1"/>
    </xf>
    <xf numFmtId="0" fontId="5" fillId="14" borderId="8"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5" borderId="1" xfId="0" applyFont="1" applyFill="1" applyBorder="1" applyAlignment="1">
      <alignment horizontal="left" vertical="center" wrapText="1"/>
    </xf>
    <xf numFmtId="0" fontId="5" fillId="15" borderId="3" xfId="0" applyFont="1" applyFill="1" applyBorder="1" applyAlignment="1">
      <alignment horizontal="left" vertical="center" wrapText="1"/>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 xfId="0" applyFont="1" applyBorder="1" applyAlignment="1">
      <alignment horizontal="left" vertical="top"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6" fillId="0" borderId="4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39" xfId="0" applyFont="1" applyBorder="1" applyAlignment="1">
      <alignment horizontal="center"/>
    </xf>
    <xf numFmtId="0" fontId="5" fillId="17" borderId="8" xfId="0" applyFont="1" applyFill="1" applyBorder="1" applyAlignment="1">
      <alignment horizontal="left" vertical="center"/>
    </xf>
    <xf numFmtId="0" fontId="5" fillId="17" borderId="7" xfId="0" applyFont="1" applyFill="1" applyBorder="1" applyAlignment="1">
      <alignment horizontal="left" vertical="center"/>
    </xf>
    <xf numFmtId="0" fontId="5" fillId="17" borderId="9" xfId="0" applyFont="1" applyFill="1" applyBorder="1" applyAlignment="1">
      <alignment horizontal="left" vertical="center"/>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6" fillId="3" borderId="60" xfId="2" applyFont="1" applyFill="1" applyBorder="1" applyAlignment="1" applyProtection="1">
      <alignment horizontal="justify" vertical="top" wrapText="1"/>
      <protection locked="0"/>
    </xf>
    <xf numFmtId="0" fontId="6" fillId="3" borderId="62" xfId="2" applyFont="1" applyFill="1" applyBorder="1" applyAlignment="1" applyProtection="1">
      <alignment horizontal="justify" vertical="top" wrapText="1"/>
      <protection locked="0"/>
    </xf>
    <xf numFmtId="0" fontId="22" fillId="3" borderId="60" xfId="0" applyFont="1" applyFill="1" applyBorder="1" applyAlignment="1" applyProtection="1">
      <alignment horizontal="left" vertical="top"/>
      <protection locked="0"/>
    </xf>
    <xf numFmtId="0" fontId="22" fillId="3" borderId="62" xfId="0" applyFont="1" applyFill="1" applyBorder="1" applyAlignment="1" applyProtection="1">
      <alignment horizontal="left" vertical="top"/>
      <protection locked="0"/>
    </xf>
    <xf numFmtId="0" fontId="22" fillId="3" borderId="1" xfId="0" applyFont="1" applyFill="1" applyBorder="1" applyAlignment="1" applyProtection="1">
      <alignment horizontal="left" vertical="top"/>
      <protection locked="0"/>
    </xf>
    <xf numFmtId="0" fontId="22" fillId="0" borderId="0" xfId="0" applyFont="1" applyAlignment="1">
      <alignment horizontal="left"/>
    </xf>
    <xf numFmtId="0" fontId="22" fillId="3" borderId="60" xfId="0" applyFont="1" applyFill="1" applyBorder="1" applyAlignment="1" applyProtection="1">
      <alignment horizontal="center" vertical="top"/>
      <protection locked="0"/>
    </xf>
    <xf numFmtId="0" fontId="22" fillId="3" borderId="62" xfId="0" applyFont="1" applyFill="1" applyBorder="1" applyAlignment="1" applyProtection="1">
      <alignment horizontal="center" vertical="top"/>
      <protection locked="0"/>
    </xf>
    <xf numFmtId="0" fontId="6" fillId="0" borderId="1" xfId="0" applyFont="1" applyBorder="1" applyAlignment="1">
      <alignment vertical="top"/>
    </xf>
    <xf numFmtId="0" fontId="6" fillId="3" borderId="60" xfId="2" applyFont="1" applyFill="1" applyBorder="1" applyAlignment="1" applyProtection="1">
      <alignment horizontal="justify" vertical="top"/>
      <protection locked="0"/>
    </xf>
    <xf numFmtId="0" fontId="6" fillId="3" borderId="62" xfId="2" applyFont="1" applyFill="1" applyBorder="1" applyAlignment="1" applyProtection="1">
      <alignment horizontal="justify" vertical="top"/>
      <protection locked="0"/>
    </xf>
    <xf numFmtId="0" fontId="6" fillId="3" borderId="1" xfId="0" applyFont="1" applyFill="1" applyBorder="1" applyAlignment="1">
      <alignment horizontal="justify" vertical="center" wrapText="1"/>
    </xf>
    <xf numFmtId="0" fontId="22" fillId="3" borderId="16" xfId="0" applyFont="1" applyFill="1" applyBorder="1" applyAlignment="1" applyProtection="1">
      <alignment horizontal="center" vertical="top"/>
      <protection locked="0"/>
    </xf>
    <xf numFmtId="0" fontId="22" fillId="3" borderId="17" xfId="0" applyFont="1" applyFill="1" applyBorder="1" applyAlignment="1" applyProtection="1">
      <alignment horizontal="center" vertical="top"/>
      <protection locked="0"/>
    </xf>
    <xf numFmtId="0" fontId="22" fillId="25" borderId="1" xfId="0" applyFont="1" applyFill="1" applyBorder="1" applyAlignment="1" applyProtection="1">
      <alignment horizontal="justify" vertical="top" wrapText="1"/>
      <protection locked="0"/>
    </xf>
    <xf numFmtId="0" fontId="6" fillId="3" borderId="16" xfId="0" applyFont="1" applyFill="1" applyBorder="1" applyAlignment="1" applyProtection="1">
      <alignment horizontal="justify" vertical="top" wrapText="1"/>
      <protection locked="0"/>
    </xf>
    <xf numFmtId="0" fontId="6" fillId="3" borderId="17" xfId="0" applyFont="1" applyFill="1" applyBorder="1" applyAlignment="1" applyProtection="1">
      <alignment horizontal="justify" vertical="top" wrapText="1"/>
      <protection locked="0"/>
    </xf>
    <xf numFmtId="0" fontId="22" fillId="3" borderId="60" xfId="0" applyFont="1" applyFill="1" applyBorder="1" applyAlignment="1" applyProtection="1">
      <alignment horizontal="center" vertical="center"/>
      <protection locked="0"/>
    </xf>
    <xf numFmtId="0" fontId="22" fillId="3" borderId="56" xfId="0" applyFont="1" applyFill="1" applyBorder="1" applyAlignment="1" applyProtection="1">
      <alignment horizontal="center" vertical="center"/>
      <protection locked="0"/>
    </xf>
    <xf numFmtId="0" fontId="22" fillId="3" borderId="62" xfId="0" applyFont="1" applyFill="1" applyBorder="1" applyAlignment="1" applyProtection="1">
      <alignment horizontal="center" vertical="center"/>
      <protection locked="0"/>
    </xf>
    <xf numFmtId="0" fontId="42" fillId="25" borderId="1" xfId="0" applyFont="1" applyFill="1" applyBorder="1" applyAlignment="1">
      <alignment horizontal="justify" vertical="top" wrapText="1"/>
    </xf>
    <xf numFmtId="0" fontId="6" fillId="3" borderId="1" xfId="0" applyFont="1" applyFill="1" applyBorder="1" applyAlignment="1">
      <alignment horizontal="justify" vertical="top" wrapText="1"/>
    </xf>
    <xf numFmtId="0" fontId="6" fillId="25" borderId="1" xfId="0" applyFont="1" applyFill="1" applyBorder="1" applyAlignment="1">
      <alignment horizontal="justify" vertical="top" wrapText="1"/>
    </xf>
    <xf numFmtId="0" fontId="6" fillId="3" borderId="1" xfId="0" applyFont="1" applyFill="1" applyBorder="1" applyAlignment="1">
      <alignment horizontal="center" vertical="top"/>
    </xf>
    <xf numFmtId="0" fontId="6" fillId="3" borderId="60" xfId="0" applyFont="1" applyFill="1" applyBorder="1" applyAlignment="1">
      <alignment horizontal="justify" vertical="top" wrapText="1"/>
    </xf>
    <xf numFmtId="0" fontId="6" fillId="3" borderId="62" xfId="0" applyFont="1" applyFill="1" applyBorder="1" applyAlignment="1">
      <alignment horizontal="justify" vertical="top" wrapText="1"/>
    </xf>
    <xf numFmtId="0" fontId="6" fillId="25" borderId="60" xfId="0" applyFont="1" applyFill="1" applyBorder="1" applyAlignment="1">
      <alignment horizontal="justify" vertical="top" wrapText="1"/>
    </xf>
    <xf numFmtId="0" fontId="6" fillId="25" borderId="56" xfId="0" applyFont="1" applyFill="1" applyBorder="1" applyAlignment="1">
      <alignment horizontal="justify" vertical="top" wrapText="1"/>
    </xf>
    <xf numFmtId="0" fontId="6" fillId="25" borderId="62" xfId="0" applyFont="1" applyFill="1" applyBorder="1" applyAlignment="1">
      <alignment horizontal="justify" vertical="top" wrapText="1"/>
    </xf>
    <xf numFmtId="0" fontId="6" fillId="3" borderId="1" xfId="0" applyFont="1" applyFill="1" applyBorder="1" applyAlignment="1">
      <alignment horizontal="justify" vertical="center"/>
    </xf>
    <xf numFmtId="0" fontId="6" fillId="3" borderId="60" xfId="0" applyFont="1" applyFill="1" applyBorder="1" applyAlignment="1">
      <alignment horizontal="justify" vertical="top"/>
    </xf>
    <xf numFmtId="0" fontId="6" fillId="3" borderId="62" xfId="0" applyFont="1" applyFill="1" applyBorder="1" applyAlignment="1">
      <alignment horizontal="justify" vertical="top"/>
    </xf>
    <xf numFmtId="0" fontId="6" fillId="25" borderId="28" xfId="0" applyFont="1" applyFill="1" applyBorder="1" applyAlignment="1">
      <alignment horizontal="justify" vertical="top" wrapText="1"/>
    </xf>
    <xf numFmtId="0" fontId="14" fillId="15" borderId="1" xfId="0" applyFont="1" applyFill="1" applyBorder="1" applyAlignment="1">
      <alignment horizontal="center" vertical="center" textRotation="255"/>
    </xf>
    <xf numFmtId="0" fontId="14" fillId="15" borderId="60" xfId="0" applyFont="1" applyFill="1" applyBorder="1" applyAlignment="1">
      <alignment horizontal="center" vertical="center" textRotation="255"/>
    </xf>
    <xf numFmtId="0" fontId="6" fillId="15" borderId="60" xfId="0" applyFont="1" applyFill="1" applyBorder="1" applyAlignment="1">
      <alignment horizontal="justify" vertical="top" wrapText="1"/>
    </xf>
    <xf numFmtId="0" fontId="6" fillId="15" borderId="62" xfId="0" applyFont="1" applyFill="1" applyBorder="1" applyAlignment="1">
      <alignment horizontal="justify" vertical="top" wrapText="1"/>
    </xf>
    <xf numFmtId="0" fontId="14" fillId="15" borderId="10" xfId="0" applyFont="1" applyFill="1" applyBorder="1" applyAlignment="1">
      <alignment horizontal="center" wrapText="1"/>
    </xf>
    <xf numFmtId="0" fontId="14" fillId="15" borderId="10" xfId="0" applyFont="1" applyFill="1" applyBorder="1" applyAlignment="1">
      <alignment horizontal="center"/>
    </xf>
    <xf numFmtId="0" fontId="14" fillId="15" borderId="14" xfId="0" applyFont="1" applyFill="1" applyBorder="1" applyAlignment="1">
      <alignment horizontal="center" vertical="top" wrapText="1"/>
    </xf>
    <xf numFmtId="0" fontId="14" fillId="15" borderId="37" xfId="0" applyFont="1" applyFill="1" applyBorder="1" applyAlignment="1">
      <alignment horizontal="center" vertical="top"/>
    </xf>
    <xf numFmtId="0" fontId="14" fillId="15" borderId="15" xfId="0" applyFont="1" applyFill="1" applyBorder="1" applyAlignment="1">
      <alignment horizontal="center" vertical="top"/>
    </xf>
    <xf numFmtId="0" fontId="14" fillId="15" borderId="10" xfId="0" applyFont="1" applyFill="1" applyBorder="1" applyAlignment="1">
      <alignment horizontal="center" vertical="center"/>
    </xf>
    <xf numFmtId="0" fontId="6" fillId="26" borderId="1" xfId="0" applyFont="1" applyFill="1" applyBorder="1" applyAlignment="1">
      <alignment horizontal="justify" vertical="center" wrapText="1"/>
    </xf>
    <xf numFmtId="0" fontId="6" fillId="27" borderId="16" xfId="0" applyFont="1" applyFill="1" applyBorder="1" applyAlignment="1">
      <alignment horizontal="justify" vertical="top" wrapText="1"/>
    </xf>
    <xf numFmtId="0" fontId="6" fillId="27" borderId="17" xfId="0" applyFont="1" applyFill="1" applyBorder="1" applyAlignment="1">
      <alignment horizontal="justify" vertical="top" wrapText="1"/>
    </xf>
    <xf numFmtId="0" fontId="22" fillId="3" borderId="60" xfId="0" applyFont="1" applyFill="1" applyBorder="1" applyAlignment="1" applyProtection="1">
      <alignment horizontal="left" vertical="center"/>
      <protection locked="0"/>
    </xf>
    <xf numFmtId="0" fontId="6" fillId="0" borderId="62" xfId="0" applyFont="1" applyBorder="1" applyAlignment="1">
      <alignment horizontal="left" vertical="center"/>
    </xf>
    <xf numFmtId="0" fontId="6" fillId="4" borderId="60" xfId="0" applyFont="1" applyFill="1" applyBorder="1" applyAlignment="1">
      <alignment horizontal="left" vertical="top" wrapText="1"/>
    </xf>
    <xf numFmtId="0" fontId="6" fillId="4" borderId="62" xfId="0" applyFont="1" applyFill="1" applyBorder="1" applyAlignment="1">
      <alignment horizontal="left" vertical="top" wrapText="1"/>
    </xf>
    <xf numFmtId="0" fontId="6" fillId="4" borderId="60" xfId="0" applyFont="1" applyFill="1" applyBorder="1" applyAlignment="1">
      <alignment horizontal="left" vertical="center" wrapText="1"/>
    </xf>
    <xf numFmtId="0" fontId="6" fillId="4" borderId="62" xfId="0" applyFont="1" applyFill="1" applyBorder="1" applyAlignment="1">
      <alignment horizontal="left" vertical="center" wrapText="1"/>
    </xf>
    <xf numFmtId="0" fontId="6" fillId="3" borderId="10" xfId="0" applyFont="1" applyFill="1" applyBorder="1" applyAlignment="1">
      <alignment horizontal="justify" vertical="top" wrapText="1"/>
    </xf>
    <xf numFmtId="0" fontId="6" fillId="27" borderId="60" xfId="0" applyFont="1" applyFill="1" applyBorder="1" applyAlignment="1">
      <alignment horizontal="justify" vertical="top" wrapText="1"/>
    </xf>
    <xf numFmtId="0" fontId="6" fillId="27" borderId="62" xfId="0" applyFont="1" applyFill="1" applyBorder="1" applyAlignment="1">
      <alignment horizontal="justify" vertical="top" wrapText="1"/>
    </xf>
    <xf numFmtId="0" fontId="6" fillId="0" borderId="56" xfId="0" applyFont="1" applyBorder="1" applyAlignment="1">
      <alignment horizontal="left" vertical="center"/>
    </xf>
    <xf numFmtId="0" fontId="22" fillId="3" borderId="60" xfId="0" applyFont="1" applyFill="1" applyBorder="1" applyAlignment="1" applyProtection="1">
      <alignment horizontal="justify" vertical="top"/>
      <protection locked="0"/>
    </xf>
    <xf numFmtId="0" fontId="6" fillId="0" borderId="62" xfId="0" applyFont="1" applyBorder="1" applyAlignment="1">
      <alignment horizontal="justify" vertical="top"/>
    </xf>
    <xf numFmtId="0" fontId="22" fillId="3" borderId="10" xfId="0" applyFont="1" applyFill="1" applyBorder="1" applyAlignment="1" applyProtection="1">
      <alignment horizontal="left" vertical="center"/>
      <protection locked="0"/>
    </xf>
    <xf numFmtId="0" fontId="6" fillId="27" borderId="1" xfId="0" applyFont="1" applyFill="1" applyBorder="1" applyAlignment="1">
      <alignment horizontal="left" vertical="top" wrapText="1"/>
    </xf>
    <xf numFmtId="0" fontId="6" fillId="27" borderId="1" xfId="0" applyFont="1" applyFill="1" applyBorder="1" applyAlignment="1">
      <alignment horizontal="left" vertical="top"/>
    </xf>
    <xf numFmtId="0" fontId="6" fillId="25" borderId="38" xfId="0" applyFont="1" applyFill="1" applyBorder="1" applyAlignment="1" applyProtection="1">
      <alignment horizontal="justify" vertical="top" wrapText="1"/>
      <protection locked="0"/>
    </xf>
    <xf numFmtId="0" fontId="6" fillId="25" borderId="17" xfId="0" applyFont="1" applyFill="1" applyBorder="1" applyAlignment="1" applyProtection="1">
      <alignment horizontal="justify" vertical="top" wrapText="1"/>
      <protection locked="0"/>
    </xf>
    <xf numFmtId="0" fontId="22" fillId="3" borderId="56" xfId="0" applyFont="1" applyFill="1" applyBorder="1" applyAlignment="1" applyProtection="1">
      <alignment horizontal="left" vertical="center"/>
      <protection locked="0"/>
    </xf>
    <xf numFmtId="0" fontId="22" fillId="3" borderId="62" xfId="0" applyFont="1" applyFill="1" applyBorder="1" applyAlignment="1" applyProtection="1">
      <alignment horizontal="left" vertical="center"/>
      <protection locked="0"/>
    </xf>
    <xf numFmtId="0" fontId="6" fillId="27" borderId="28"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top" wrapText="1"/>
    </xf>
    <xf numFmtId="0" fontId="6" fillId="27" borderId="1" xfId="0" applyFont="1" applyFill="1" applyBorder="1" applyAlignment="1">
      <alignment horizontal="justify" vertical="top" wrapText="1"/>
    </xf>
    <xf numFmtId="0" fontId="6" fillId="4" borderId="38" xfId="0" applyFont="1" applyFill="1" applyBorder="1" applyAlignment="1" applyProtection="1">
      <alignment horizontal="justify" vertical="top" wrapText="1"/>
      <protection locked="0"/>
    </xf>
    <xf numFmtId="0" fontId="6" fillId="4" borderId="17" xfId="0" applyFont="1" applyFill="1" applyBorder="1" applyAlignment="1" applyProtection="1">
      <alignment horizontal="justify" vertical="top" wrapText="1"/>
      <protection locked="0"/>
    </xf>
    <xf numFmtId="0" fontId="42" fillId="3" borderId="1" xfId="0" applyFont="1" applyFill="1" applyBorder="1" applyAlignment="1" applyProtection="1">
      <alignment horizontal="justify" vertical="top" wrapText="1"/>
      <protection locked="0"/>
    </xf>
    <xf numFmtId="0" fontId="22" fillId="27" borderId="1" xfId="0" applyFont="1" applyFill="1" applyBorder="1" applyAlignment="1">
      <alignment horizontal="justify" vertical="center" wrapText="1"/>
    </xf>
    <xf numFmtId="0" fontId="22" fillId="27" borderId="60" xfId="0" applyFont="1" applyFill="1" applyBorder="1" applyAlignment="1">
      <alignment horizontal="justify" vertical="center" wrapText="1"/>
    </xf>
    <xf numFmtId="0" fontId="6" fillId="4" borderId="1" xfId="0" applyFont="1" applyFill="1" applyBorder="1" applyAlignment="1">
      <alignment horizontal="justify" vertical="top" wrapText="1"/>
    </xf>
    <xf numFmtId="0" fontId="6" fillId="27" borderId="1" xfId="0" applyFont="1" applyFill="1" applyBorder="1" applyAlignment="1">
      <alignment horizontal="justify" vertical="center" wrapText="1"/>
    </xf>
    <xf numFmtId="0" fontId="6" fillId="3" borderId="1" xfId="0" applyFont="1" applyFill="1" applyBorder="1" applyAlignment="1" applyProtection="1">
      <alignment horizontal="justify" vertical="top" wrapText="1"/>
      <protection locked="0"/>
    </xf>
    <xf numFmtId="0" fontId="6" fillId="25" borderId="1" xfId="0" applyFont="1" applyFill="1" applyBorder="1" applyAlignment="1">
      <alignment horizontal="justify" vertical="center" wrapText="1"/>
    </xf>
    <xf numFmtId="0" fontId="14" fillId="15" borderId="10"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5" borderId="37" xfId="0" applyFont="1" applyFill="1" applyBorder="1" applyAlignment="1">
      <alignment horizontal="center" vertical="center"/>
    </xf>
    <xf numFmtId="0" fontId="14" fillId="15" borderId="15" xfId="0" applyFont="1" applyFill="1" applyBorder="1" applyAlignment="1">
      <alignment horizontal="center" vertical="center"/>
    </xf>
    <xf numFmtId="0" fontId="6" fillId="26" borderId="60" xfId="0" applyFont="1" applyFill="1" applyBorder="1" applyAlignment="1">
      <alignment horizontal="justify" vertical="center" wrapText="1"/>
    </xf>
    <xf numFmtId="0" fontId="6" fillId="25" borderId="60" xfId="0" applyFont="1" applyFill="1" applyBorder="1" applyAlignment="1" applyProtection="1">
      <alignment horizontal="left" vertical="center" wrapText="1"/>
      <protection locked="0"/>
    </xf>
    <xf numFmtId="0" fontId="6" fillId="25" borderId="56" xfId="0" applyFont="1" applyFill="1" applyBorder="1" applyAlignment="1" applyProtection="1">
      <alignment horizontal="left" vertical="center" wrapText="1"/>
      <protection locked="0"/>
    </xf>
    <xf numFmtId="0" fontId="42" fillId="25" borderId="60" xfId="0" applyFont="1" applyFill="1" applyBorder="1" applyAlignment="1" applyProtection="1">
      <alignment horizontal="left" vertical="center" wrapText="1"/>
      <protection locked="0"/>
    </xf>
    <xf numFmtId="0" fontId="42" fillId="25" borderId="56" xfId="0" applyFont="1" applyFill="1" applyBorder="1" applyAlignment="1" applyProtection="1">
      <alignment horizontal="left" vertical="center" wrapText="1"/>
      <protection locked="0"/>
    </xf>
    <xf numFmtId="0" fontId="42" fillId="25" borderId="62" xfId="0" applyFont="1" applyFill="1" applyBorder="1" applyAlignment="1" applyProtection="1">
      <alignment horizontal="left" vertical="center" wrapText="1"/>
      <protection locked="0"/>
    </xf>
    <xf numFmtId="0" fontId="6" fillId="3" borderId="28" xfId="0" applyFont="1" applyFill="1" applyBorder="1" applyAlignment="1" applyProtection="1">
      <alignment horizontal="justify" vertical="top" wrapText="1"/>
      <protection locked="0"/>
    </xf>
    <xf numFmtId="0" fontId="14" fillId="27" borderId="1" xfId="0" applyFont="1" applyFill="1" applyBorder="1" applyAlignment="1">
      <alignment horizontal="justify" vertical="center" wrapText="1"/>
    </xf>
    <xf numFmtId="0" fontId="6" fillId="27" borderId="60" xfId="0" applyFont="1" applyFill="1" applyBorder="1" applyAlignment="1">
      <alignment horizontal="justify" vertical="center" wrapText="1"/>
    </xf>
    <xf numFmtId="0" fontId="6" fillId="25" borderId="60" xfId="2" applyFont="1" applyFill="1" applyBorder="1" applyAlignment="1" applyProtection="1">
      <alignment horizontal="left" vertical="center" wrapText="1"/>
      <protection locked="0"/>
    </xf>
    <xf numFmtId="0" fontId="6" fillId="25" borderId="62" xfId="0" applyFont="1" applyFill="1" applyBorder="1" applyAlignment="1">
      <alignment horizontal="left" vertical="center" wrapText="1"/>
    </xf>
    <xf numFmtId="0" fontId="6" fillId="3" borderId="60" xfId="0" applyFont="1" applyFill="1" applyBorder="1" applyAlignment="1" applyProtection="1">
      <alignment horizontal="justify" vertical="top" wrapText="1"/>
      <protection locked="0"/>
    </xf>
    <xf numFmtId="0" fontId="6" fillId="3" borderId="56" xfId="0" applyFont="1" applyFill="1" applyBorder="1" applyAlignment="1">
      <alignment horizontal="justify" vertical="top" wrapText="1"/>
    </xf>
    <xf numFmtId="0" fontId="22" fillId="4" borderId="60" xfId="0" applyFont="1" applyFill="1" applyBorder="1" applyAlignment="1" applyProtection="1">
      <alignment horizontal="justify" vertical="top" wrapText="1"/>
      <protection locked="0"/>
    </xf>
    <xf numFmtId="0" fontId="22" fillId="4" borderId="56" xfId="0" applyFont="1" applyFill="1" applyBorder="1" applyAlignment="1" applyProtection="1">
      <alignment horizontal="justify" vertical="top" wrapText="1"/>
      <protection locked="0"/>
    </xf>
    <xf numFmtId="0" fontId="22" fillId="4" borderId="62" xfId="0" applyFont="1" applyFill="1" applyBorder="1" applyAlignment="1" applyProtection="1">
      <alignment horizontal="justify" vertical="top" wrapText="1"/>
      <protection locked="0"/>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14" fillId="17" borderId="71" xfId="0" applyFont="1" applyFill="1" applyBorder="1" applyAlignment="1">
      <alignment horizontal="center" vertical="center"/>
    </xf>
    <xf numFmtId="0" fontId="14" fillId="17" borderId="37" xfId="0" applyFont="1" applyFill="1" applyBorder="1" applyAlignment="1">
      <alignment horizontal="center" vertical="center"/>
    </xf>
    <xf numFmtId="0" fontId="14" fillId="17" borderId="63" xfId="0" applyFont="1" applyFill="1" applyBorder="1" applyAlignment="1">
      <alignment horizontal="center" vertical="center"/>
    </xf>
    <xf numFmtId="0" fontId="14" fillId="17" borderId="40" xfId="0" applyFont="1" applyFill="1" applyBorder="1" applyAlignment="1">
      <alignment horizontal="center" vertical="center"/>
    </xf>
    <xf numFmtId="0" fontId="14" fillId="17" borderId="41" xfId="0" applyFont="1" applyFill="1" applyBorder="1" applyAlignment="1">
      <alignment horizontal="center" vertical="center"/>
    </xf>
    <xf numFmtId="0" fontId="14" fillId="17" borderId="24" xfId="0" applyFont="1" applyFill="1" applyBorder="1" applyAlignment="1">
      <alignment horizontal="center" vertical="center"/>
    </xf>
    <xf numFmtId="0" fontId="14" fillId="15" borderId="1" xfId="0" applyFont="1" applyFill="1" applyBorder="1" applyAlignment="1">
      <alignment horizontal="center" vertical="center" wrapText="1"/>
    </xf>
    <xf numFmtId="0" fontId="14" fillId="15" borderId="60" xfId="0" applyFont="1" applyFill="1" applyBorder="1" applyAlignment="1">
      <alignment horizontal="center" vertical="center" wrapText="1"/>
    </xf>
    <xf numFmtId="0" fontId="14" fillId="15" borderId="56" xfId="0" applyFont="1" applyFill="1" applyBorder="1" applyAlignment="1">
      <alignment horizontal="center" vertical="center" wrapText="1"/>
    </xf>
    <xf numFmtId="0" fontId="14" fillId="15" borderId="62" xfId="0" applyFont="1" applyFill="1" applyBorder="1" applyAlignment="1">
      <alignment horizontal="center" vertical="center" wrapText="1"/>
    </xf>
    <xf numFmtId="0" fontId="14" fillId="15" borderId="1" xfId="0" applyFont="1" applyFill="1" applyBorder="1" applyAlignment="1">
      <alignment horizontal="center" vertical="center"/>
    </xf>
    <xf numFmtId="0" fontId="14" fillId="15" borderId="14" xfId="0" applyFont="1" applyFill="1" applyBorder="1" applyAlignment="1">
      <alignment horizontal="center" vertical="center"/>
    </xf>
    <xf numFmtId="0" fontId="14" fillId="25" borderId="60" xfId="0" applyFont="1" applyFill="1" applyBorder="1" applyAlignment="1" applyProtection="1">
      <alignment horizontal="left" vertical="center" wrapText="1"/>
      <protection locked="0"/>
    </xf>
    <xf numFmtId="0" fontId="14" fillId="25" borderId="56" xfId="0" applyFont="1" applyFill="1" applyBorder="1" applyAlignment="1" applyProtection="1">
      <alignment horizontal="left" vertical="center" wrapText="1"/>
      <protection locked="0"/>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70" xfId="0" applyFont="1" applyBorder="1" applyAlignment="1">
      <alignment horizontal="center" vertical="center" wrapText="1"/>
    </xf>
    <xf numFmtId="0" fontId="4" fillId="0" borderId="59" xfId="0" applyFont="1" applyBorder="1" applyAlignment="1">
      <alignment horizontal="left" vertical="center" wrapText="1"/>
    </xf>
    <xf numFmtId="0" fontId="4" fillId="0" borderId="61" xfId="0" applyFont="1" applyBorder="1" applyAlignment="1">
      <alignment horizontal="left"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60" xfId="0" applyFont="1" applyBorder="1" applyAlignment="1">
      <alignment horizontal="left" vertical="center" wrapText="1"/>
    </xf>
    <xf numFmtId="0" fontId="4" fillId="0" borderId="62" xfId="0" applyFont="1" applyBorder="1" applyAlignment="1">
      <alignment horizontal="left" vertical="center" wrapText="1"/>
    </xf>
    <xf numFmtId="0" fontId="4" fillId="0" borderId="1" xfId="0" applyFont="1" applyBorder="1" applyAlignment="1" applyProtection="1">
      <alignment horizontal="left" vertical="top" wrapText="1"/>
      <protection locked="0"/>
    </xf>
    <xf numFmtId="0" fontId="4" fillId="0" borderId="1" xfId="0" applyFont="1" applyBorder="1" applyAlignment="1">
      <alignment horizontal="left" vertical="top"/>
    </xf>
    <xf numFmtId="0" fontId="5" fillId="0" borderId="10"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4" fillId="0" borderId="11" xfId="0" applyFont="1" applyBorder="1" applyAlignment="1">
      <alignment horizontal="center" vertical="top"/>
    </xf>
    <xf numFmtId="0" fontId="4" fillId="0" borderId="28" xfId="0" applyFont="1" applyBorder="1" applyAlignment="1">
      <alignment horizontal="center" vertical="top"/>
    </xf>
    <xf numFmtId="0" fontId="15" fillId="0" borderId="8" xfId="0" applyFont="1" applyBorder="1" applyAlignment="1">
      <alignment horizontal="justify" vertical="justify" wrapText="1"/>
    </xf>
    <xf numFmtId="0" fontId="15" fillId="0" borderId="2" xfId="0" applyFont="1" applyBorder="1" applyAlignment="1">
      <alignment horizontal="justify" vertical="justify" wrapText="1"/>
    </xf>
    <xf numFmtId="0" fontId="4" fillId="0" borderId="9" xfId="0" applyFont="1" applyBorder="1" applyAlignment="1">
      <alignment horizontal="justify" vertical="justify"/>
    </xf>
    <xf numFmtId="0" fontId="4" fillId="0" borderId="3" xfId="0" applyFont="1" applyBorder="1" applyAlignment="1">
      <alignment horizontal="justify" vertical="justify"/>
    </xf>
    <xf numFmtId="0" fontId="4" fillId="0" borderId="6" xfId="0" applyFont="1" applyBorder="1" applyAlignment="1">
      <alignment horizontal="justify" vertical="justify"/>
    </xf>
    <xf numFmtId="0" fontId="15" fillId="0" borderId="59" xfId="0" applyFont="1" applyBorder="1" applyAlignment="1">
      <alignment horizontal="center" vertical="justify" wrapText="1"/>
    </xf>
    <xf numFmtId="0" fontId="15" fillId="0" borderId="57" xfId="0" applyFont="1" applyBorder="1" applyAlignment="1">
      <alignment horizontal="center" vertical="justify" wrapText="1"/>
    </xf>
    <xf numFmtId="0" fontId="15" fillId="0" borderId="61" xfId="0" applyFont="1" applyBorder="1" applyAlignment="1">
      <alignment horizontal="center" vertical="justify" wrapText="1"/>
    </xf>
    <xf numFmtId="0" fontId="15" fillId="0" borderId="14" xfId="0" applyFont="1" applyBorder="1" applyAlignment="1">
      <alignment horizontal="center" vertical="justify" wrapText="1"/>
    </xf>
    <xf numFmtId="0" fontId="15" fillId="0" borderId="37" xfId="0" applyFont="1" applyBorder="1" applyAlignment="1">
      <alignment horizontal="center" vertical="justify" wrapText="1"/>
    </xf>
    <xf numFmtId="0" fontId="15" fillId="0" borderId="15" xfId="0" applyFont="1" applyBorder="1" applyAlignment="1">
      <alignment horizontal="center" vertical="justify" wrapText="1"/>
    </xf>
    <xf numFmtId="0" fontId="15" fillId="0" borderId="18" xfId="0" applyFont="1" applyBorder="1" applyAlignment="1">
      <alignment horizontal="center" vertical="justify" wrapText="1"/>
    </xf>
    <xf numFmtId="0" fontId="15" fillId="0" borderId="0" xfId="0" applyFont="1" applyAlignment="1">
      <alignment horizontal="center" vertical="justify" wrapText="1"/>
    </xf>
    <xf numFmtId="0" fontId="15" fillId="0" borderId="36" xfId="0" applyFont="1" applyBorder="1" applyAlignment="1">
      <alignment horizontal="center" vertical="justify" wrapText="1"/>
    </xf>
    <xf numFmtId="0" fontId="15" fillId="0" borderId="16" xfId="0" applyFont="1" applyBorder="1" applyAlignment="1">
      <alignment horizontal="center" vertical="justify" wrapText="1"/>
    </xf>
    <xf numFmtId="0" fontId="15" fillId="0" borderId="38" xfId="0" applyFont="1" applyBorder="1" applyAlignment="1">
      <alignment horizontal="center" vertical="justify" wrapText="1"/>
    </xf>
    <xf numFmtId="0" fontId="15" fillId="0" borderId="17" xfId="0" applyFont="1" applyBorder="1" applyAlignment="1">
      <alignment horizontal="center" vertical="justify" wrapText="1"/>
    </xf>
    <xf numFmtId="0" fontId="4" fillId="0" borderId="13" xfId="0" applyFont="1" applyBorder="1" applyAlignment="1">
      <alignment horizontal="center" vertical="top" wrapText="1"/>
    </xf>
    <xf numFmtId="0" fontId="4" fillId="0" borderId="12" xfId="0" applyFont="1" applyBorder="1" applyAlignment="1">
      <alignment horizontal="center" vertical="top" wrapText="1"/>
    </xf>
    <xf numFmtId="0" fontId="4" fillId="0" borderId="29" xfId="0" applyFont="1" applyBorder="1" applyAlignment="1">
      <alignment horizontal="center" vertical="top" wrapText="1"/>
    </xf>
    <xf numFmtId="0" fontId="15" fillId="0" borderId="39" xfId="0" applyFont="1" applyBorder="1" applyAlignment="1">
      <alignment horizontal="justify" vertical="justify" wrapText="1"/>
    </xf>
    <xf numFmtId="0" fontId="15" fillId="0" borderId="0" xfId="0" applyFont="1" applyAlignment="1">
      <alignment horizontal="justify" vertical="justify" wrapText="1"/>
    </xf>
    <xf numFmtId="0" fontId="15" fillId="0" borderId="22" xfId="0" applyFont="1" applyBorder="1" applyAlignment="1">
      <alignment horizontal="justify" vertical="justify" wrapText="1"/>
    </xf>
    <xf numFmtId="0" fontId="4" fillId="17" borderId="40" xfId="0" applyFont="1" applyFill="1" applyBorder="1" applyAlignment="1">
      <alignment horizontal="justify" vertical="center" wrapText="1"/>
    </xf>
    <xf numFmtId="0" fontId="4" fillId="17" borderId="41" xfId="0" applyFont="1" applyFill="1" applyBorder="1" applyAlignment="1">
      <alignment horizontal="justify" vertical="center" wrapText="1"/>
    </xf>
    <xf numFmtId="0" fontId="4" fillId="17" borderId="24" xfId="0" applyFont="1" applyFill="1" applyBorder="1" applyAlignment="1">
      <alignment horizontal="justify" vertical="center" wrapText="1"/>
    </xf>
    <xf numFmtId="0" fontId="5" fillId="17" borderId="68" xfId="0" applyFont="1" applyFill="1" applyBorder="1" applyAlignment="1">
      <alignment horizontal="justify" vertical="center"/>
    </xf>
    <xf numFmtId="0" fontId="5" fillId="17" borderId="56" xfId="0" applyFont="1" applyFill="1" applyBorder="1" applyAlignment="1">
      <alignment horizontal="justify" vertical="center"/>
    </xf>
    <xf numFmtId="0" fontId="5" fillId="17" borderId="69" xfId="0" applyFont="1" applyFill="1" applyBorder="1" applyAlignment="1">
      <alignment horizontal="justify" vertical="center"/>
    </xf>
    <xf numFmtId="0" fontId="5" fillId="17" borderId="1" xfId="0" applyFont="1" applyFill="1" applyBorder="1" applyAlignment="1">
      <alignment horizontal="center" vertical="center"/>
    </xf>
    <xf numFmtId="0" fontId="4" fillId="3" borderId="0" xfId="0" applyFont="1" applyFill="1" applyAlignment="1">
      <alignment horizontal="justify" vertical="justify" wrapText="1"/>
    </xf>
    <xf numFmtId="0" fontId="4" fillId="0" borderId="25" xfId="0" applyFont="1" applyBorder="1" applyAlignment="1" applyProtection="1">
      <alignment horizontal="center" vertical="top" wrapText="1"/>
      <protection locked="0"/>
    </xf>
    <xf numFmtId="0" fontId="4" fillId="0" borderId="20" xfId="0" applyFont="1" applyBorder="1" applyAlignment="1" applyProtection="1">
      <alignment horizontal="center" vertical="top" wrapText="1"/>
      <protection locked="0"/>
    </xf>
    <xf numFmtId="0" fontId="4" fillId="0" borderId="20" xfId="0" applyFont="1" applyBorder="1" applyAlignment="1">
      <alignment horizontal="center" vertical="top"/>
    </xf>
    <xf numFmtId="0" fontId="4" fillId="0" borderId="27" xfId="0" applyFont="1" applyBorder="1" applyAlignment="1">
      <alignment horizontal="center" vertical="top"/>
    </xf>
    <xf numFmtId="0" fontId="4" fillId="0" borderId="10"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11" xfId="0" applyFont="1" applyBorder="1" applyAlignment="1">
      <alignment horizontal="center" vertical="top" wrapText="1"/>
    </xf>
    <xf numFmtId="0" fontId="4" fillId="0" borderId="28" xfId="0" applyFont="1" applyBorder="1" applyAlignment="1">
      <alignment horizontal="center" vertical="top" wrapText="1"/>
    </xf>
    <xf numFmtId="0" fontId="4" fillId="0" borderId="10" xfId="0" applyFont="1" applyBorder="1" applyAlignment="1" applyProtection="1">
      <alignment horizontal="left" vertical="top" wrapText="1"/>
      <protection locked="0"/>
    </xf>
    <xf numFmtId="0" fontId="4" fillId="0" borderId="11" xfId="0" applyFont="1" applyBorder="1" applyAlignment="1">
      <alignment horizontal="left" vertical="top" wrapText="1"/>
    </xf>
    <xf numFmtId="0" fontId="4" fillId="0" borderId="11" xfId="0" applyFont="1" applyBorder="1" applyAlignment="1">
      <alignment horizontal="left" vertical="top"/>
    </xf>
    <xf numFmtId="0" fontId="4" fillId="0" borderId="28" xfId="0" applyFont="1" applyBorder="1" applyAlignment="1">
      <alignment horizontal="left" vertical="top"/>
    </xf>
    <xf numFmtId="0" fontId="1" fillId="0" borderId="39" xfId="0" applyFont="1" applyBorder="1" applyAlignment="1">
      <alignment horizontal="justify" vertical="top" wrapText="1"/>
    </xf>
    <xf numFmtId="0" fontId="1" fillId="0" borderId="0" xfId="0" applyFont="1" applyAlignment="1">
      <alignment horizontal="justify" vertical="top" wrapText="1"/>
    </xf>
    <xf numFmtId="0" fontId="1" fillId="0" borderId="22" xfId="0" applyFont="1" applyBorder="1" applyAlignment="1">
      <alignment horizontal="justify" vertical="top" wrapText="1"/>
    </xf>
    <xf numFmtId="0" fontId="7" fillId="5" borderId="7" xfId="0" applyFont="1" applyFill="1" applyBorder="1" applyAlignment="1">
      <alignment horizontal="justify" vertical="top"/>
    </xf>
    <xf numFmtId="0" fontId="7" fillId="5" borderId="9" xfId="0" applyFont="1" applyFill="1" applyBorder="1" applyAlignment="1">
      <alignment horizontal="justify" vertical="top"/>
    </xf>
    <xf numFmtId="0" fontId="5" fillId="17" borderId="68" xfId="0" applyFont="1" applyFill="1" applyBorder="1" applyAlignment="1">
      <alignment horizontal="justify" vertical="top"/>
    </xf>
    <xf numFmtId="0" fontId="5" fillId="17" borderId="56" xfId="0" applyFont="1" applyFill="1" applyBorder="1" applyAlignment="1">
      <alignment horizontal="justify" vertical="top"/>
    </xf>
    <xf numFmtId="0" fontId="5" fillId="17" borderId="69" xfId="0" applyFont="1" applyFill="1" applyBorder="1" applyAlignment="1">
      <alignment horizontal="justify" vertical="top"/>
    </xf>
    <xf numFmtId="0" fontId="6" fillId="17" borderId="80" xfId="0" applyFont="1" applyFill="1" applyBorder="1" applyAlignment="1">
      <alignment horizontal="justify" vertical="top" wrapText="1"/>
    </xf>
    <xf numFmtId="0" fontId="6" fillId="17" borderId="49" xfId="0" applyFont="1" applyFill="1" applyBorder="1" applyAlignment="1">
      <alignment horizontal="justify" vertical="top" wrapText="1"/>
    </xf>
    <xf numFmtId="0" fontId="6" fillId="17" borderId="50" xfId="0" applyFont="1" applyFill="1" applyBorder="1" applyAlignment="1">
      <alignment horizontal="justify" vertical="top" wrapText="1"/>
    </xf>
    <xf numFmtId="0" fontId="7" fillId="17" borderId="2" xfId="0" applyFont="1" applyFill="1" applyBorder="1" applyAlignment="1">
      <alignment horizontal="justify" vertical="top"/>
    </xf>
    <xf numFmtId="0" fontId="7" fillId="17" borderId="1" xfId="0" applyFont="1" applyFill="1" applyBorder="1" applyAlignment="1">
      <alignment horizontal="justify" vertical="top"/>
    </xf>
    <xf numFmtId="0" fontId="7" fillId="17" borderId="3" xfId="0" applyFont="1" applyFill="1" applyBorder="1" applyAlignment="1">
      <alignment horizontal="justify" vertical="top"/>
    </xf>
    <xf numFmtId="0" fontId="6" fillId="3" borderId="0" xfId="0" applyFont="1" applyFill="1" applyAlignment="1">
      <alignment horizontal="justify" vertical="top" wrapText="1"/>
    </xf>
    <xf numFmtId="0" fontId="6" fillId="3" borderId="36" xfId="0" applyFont="1" applyFill="1" applyBorder="1" applyAlignment="1">
      <alignment horizontal="justify" vertical="top" wrapText="1"/>
    </xf>
    <xf numFmtId="0" fontId="1" fillId="0" borderId="8" xfId="0" applyFont="1" applyBorder="1" applyAlignment="1">
      <alignment horizontal="justify" vertical="top" wrapText="1"/>
    </xf>
    <xf numFmtId="0" fontId="1" fillId="0" borderId="2" xfId="0" applyFont="1" applyBorder="1" applyAlignment="1">
      <alignment horizontal="justify" vertical="top" wrapText="1"/>
    </xf>
    <xf numFmtId="0" fontId="15" fillId="0" borderId="7" xfId="0" applyFont="1" applyBorder="1" applyAlignment="1">
      <alignment horizontal="center" vertical="top" wrapText="1"/>
    </xf>
    <xf numFmtId="0" fontId="4" fillId="0" borderId="7" xfId="0" applyFont="1" applyBorder="1" applyAlignment="1">
      <alignment horizontal="justify" vertical="top" wrapText="1"/>
    </xf>
    <xf numFmtId="0" fontId="4" fillId="0" borderId="9" xfId="0" applyFont="1" applyBorder="1" applyAlignment="1">
      <alignment horizontal="justify" vertical="top"/>
    </xf>
    <xf numFmtId="0" fontId="4" fillId="0" borderId="3" xfId="0" applyFont="1" applyBorder="1" applyAlignment="1">
      <alignment horizontal="justify" vertical="top"/>
    </xf>
    <xf numFmtId="0" fontId="4" fillId="0" borderId="6" xfId="0" applyFont="1" applyBorder="1" applyAlignment="1">
      <alignment horizontal="justify" vertical="top"/>
    </xf>
    <xf numFmtId="0" fontId="15"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3" xfId="0" applyFont="1" applyBorder="1" applyAlignment="1">
      <alignment horizontal="justify" vertical="top" wrapText="1"/>
    </xf>
    <xf numFmtId="0" fontId="6" fillId="0" borderId="1" xfId="0" applyFont="1" applyBorder="1" applyAlignment="1">
      <alignment horizontal="center" vertical="top"/>
    </xf>
    <xf numFmtId="0" fontId="0" fillId="0" borderId="1" xfId="0" applyBorder="1" applyAlignment="1">
      <alignment horizontal="center" vertical="top"/>
    </xf>
    <xf numFmtId="0" fontId="6" fillId="0" borderId="1" xfId="0" applyFont="1" applyBorder="1" applyAlignment="1" applyProtection="1">
      <alignment horizontal="justify" vertical="top" wrapText="1"/>
      <protection locked="0"/>
    </xf>
    <xf numFmtId="0" fontId="0" fillId="0" borderId="1" xfId="0" applyBorder="1" applyAlignment="1">
      <alignment horizontal="justify" vertical="top" wrapText="1"/>
    </xf>
    <xf numFmtId="0" fontId="0" fillId="0" borderId="1" xfId="0" applyBorder="1" applyAlignment="1">
      <alignment horizontal="justify" vertical="top"/>
    </xf>
    <xf numFmtId="0" fontId="7" fillId="15" borderId="26" xfId="0" applyFont="1" applyFill="1" applyBorder="1" applyAlignment="1">
      <alignment horizontal="justify" vertical="top"/>
    </xf>
    <xf numFmtId="0" fontId="7" fillId="15" borderId="19" xfId="0" applyFont="1" applyFill="1" applyBorder="1" applyAlignment="1">
      <alignment horizontal="justify" vertical="top"/>
    </xf>
    <xf numFmtId="0" fontId="7" fillId="15" borderId="70" xfId="0" applyFont="1" applyFill="1" applyBorder="1" applyAlignment="1">
      <alignment horizontal="justify" vertical="top"/>
    </xf>
    <xf numFmtId="0" fontId="7" fillId="15" borderId="38" xfId="0" applyFont="1" applyFill="1" applyBorder="1" applyAlignment="1">
      <alignment horizontal="justify" vertical="top"/>
    </xf>
    <xf numFmtId="0" fontId="7" fillId="15" borderId="7" xfId="0" applyFont="1" applyFill="1" applyBorder="1" applyAlignment="1">
      <alignment horizontal="justify" vertical="top" wrapText="1"/>
    </xf>
    <xf numFmtId="0" fontId="7" fillId="15" borderId="7" xfId="0" applyFont="1" applyFill="1" applyBorder="1" applyAlignment="1">
      <alignment horizontal="justify" vertical="top"/>
    </xf>
    <xf numFmtId="0" fontId="7" fillId="15" borderId="9" xfId="0" applyFont="1" applyFill="1" applyBorder="1" applyAlignment="1">
      <alignment horizontal="justify" vertical="top"/>
    </xf>
    <xf numFmtId="0" fontId="7" fillId="17" borderId="71" xfId="0" applyFont="1" applyFill="1" applyBorder="1" applyAlignment="1">
      <alignment horizontal="center" vertical="top"/>
    </xf>
    <xf numFmtId="0" fontId="7" fillId="17" borderId="37" xfId="0" applyFont="1" applyFill="1" applyBorder="1" applyAlignment="1">
      <alignment horizontal="center" vertical="top"/>
    </xf>
    <xf numFmtId="0" fontId="7" fillId="17" borderId="63" xfId="0" applyFont="1" applyFill="1" applyBorder="1" applyAlignment="1">
      <alignment horizontal="center" vertical="top"/>
    </xf>
    <xf numFmtId="0" fontId="7" fillId="17" borderId="70" xfId="0" applyFont="1" applyFill="1" applyBorder="1" applyAlignment="1">
      <alignment horizontal="center" vertical="top"/>
    </xf>
    <xf numFmtId="0" fontId="7" fillId="17" borderId="38" xfId="0" applyFont="1" applyFill="1" applyBorder="1" applyAlignment="1">
      <alignment horizontal="center" vertical="top"/>
    </xf>
    <xf numFmtId="0" fontId="7" fillId="17" borderId="64" xfId="0" applyFont="1" applyFill="1" applyBorder="1" applyAlignment="1">
      <alignment horizontal="center" vertical="top"/>
    </xf>
    <xf numFmtId="0" fontId="4" fillId="0" borderId="5" xfId="0" applyFont="1" applyBorder="1" applyAlignment="1">
      <alignment horizontal="justify" vertical="top" wrapText="1"/>
    </xf>
    <xf numFmtId="0" fontId="1" fillId="0" borderId="4" xfId="0" applyFont="1" applyBorder="1" applyAlignment="1">
      <alignment horizontal="justify" vertical="top" wrapText="1"/>
    </xf>
    <xf numFmtId="0" fontId="15" fillId="0" borderId="43" xfId="0" applyFont="1" applyBorder="1" applyAlignment="1">
      <alignment horizontal="center" vertical="top" wrapText="1"/>
    </xf>
    <xf numFmtId="0" fontId="15" fillId="0" borderId="19" xfId="0" applyFont="1" applyBorder="1" applyAlignment="1">
      <alignment horizontal="center" vertical="top" wrapText="1"/>
    </xf>
    <xf numFmtId="0" fontId="15" fillId="0" borderId="44" xfId="0" applyFont="1" applyBorder="1" applyAlignment="1">
      <alignment horizontal="center" vertical="top" wrapText="1"/>
    </xf>
    <xf numFmtId="0" fontId="15" fillId="0" borderId="16" xfId="0" applyFont="1" applyBorder="1" applyAlignment="1">
      <alignment horizontal="center" vertical="top" wrapText="1"/>
    </xf>
    <xf numFmtId="0" fontId="15" fillId="0" borderId="38" xfId="0" applyFont="1" applyBorder="1" applyAlignment="1">
      <alignment horizontal="center" vertical="top" wrapText="1"/>
    </xf>
    <xf numFmtId="0" fontId="15" fillId="0" borderId="17" xfId="0" applyFont="1" applyBorder="1" applyAlignment="1">
      <alignment horizontal="center" vertical="top" wrapText="1"/>
    </xf>
    <xf numFmtId="0" fontId="15" fillId="0" borderId="14" xfId="0" applyFont="1" applyBorder="1" applyAlignment="1">
      <alignment horizontal="center" vertical="top" wrapText="1"/>
    </xf>
    <xf numFmtId="0" fontId="15" fillId="0" borderId="37" xfId="0" applyFont="1" applyBorder="1" applyAlignment="1">
      <alignment horizontal="center" vertical="top" wrapText="1"/>
    </xf>
    <xf numFmtId="0" fontId="15" fillId="0" borderId="15" xfId="0" applyFont="1" applyBorder="1" applyAlignment="1">
      <alignment horizontal="center" vertical="top" wrapText="1"/>
    </xf>
    <xf numFmtId="0" fontId="15" fillId="0" borderId="23" xfId="0" applyFont="1" applyBorder="1" applyAlignment="1">
      <alignment horizontal="center" vertical="top" wrapText="1"/>
    </xf>
    <xf numFmtId="0" fontId="15" fillId="0" borderId="41" xfId="0" applyFont="1" applyBorder="1" applyAlignment="1">
      <alignment horizontal="center" vertical="top" wrapText="1"/>
    </xf>
    <xf numFmtId="0" fontId="15" fillId="0" borderId="42" xfId="0" applyFont="1" applyBorder="1" applyAlignment="1">
      <alignment horizontal="center" vertical="top" wrapText="1"/>
    </xf>
    <xf numFmtId="0" fontId="6" fillId="0" borderId="2"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6" fillId="0" borderId="1" xfId="0" applyFont="1" applyBorder="1" applyAlignment="1">
      <alignment horizontal="left" vertical="top" wrapText="1"/>
    </xf>
    <xf numFmtId="0" fontId="6" fillId="0" borderId="3" xfId="0" applyFont="1" applyBorder="1" applyAlignment="1">
      <alignment horizontal="center" vertical="center"/>
    </xf>
    <xf numFmtId="0" fontId="6" fillId="0" borderId="6" xfId="0" applyFont="1" applyBorder="1" applyAlignment="1">
      <alignment horizontal="center" vertical="center"/>
    </xf>
    <xf numFmtId="0" fontId="14" fillId="14" borderId="3" xfId="0" applyFont="1" applyFill="1" applyBorder="1" applyAlignment="1">
      <alignment horizontal="center" vertical="center" wrapText="1"/>
    </xf>
    <xf numFmtId="0" fontId="14" fillId="14" borderId="8" xfId="0" applyFont="1" applyFill="1" applyBorder="1" applyAlignment="1">
      <alignment horizontal="center" vertical="center"/>
    </xf>
    <xf numFmtId="0" fontId="14" fillId="14" borderId="2" xfId="0" applyFont="1" applyFill="1" applyBorder="1" applyAlignment="1">
      <alignment horizontal="center" vertical="center"/>
    </xf>
    <xf numFmtId="0" fontId="14" fillId="14" borderId="7" xfId="0" applyFont="1" applyFill="1" applyBorder="1" applyAlignment="1">
      <alignment horizontal="center" vertical="center"/>
    </xf>
    <xf numFmtId="0" fontId="14" fillId="14" borderId="1" xfId="0" applyFont="1" applyFill="1" applyBorder="1" applyAlignment="1">
      <alignment horizontal="center" vertical="center"/>
    </xf>
    <xf numFmtId="0" fontId="14" fillId="14" borderId="7" xfId="0" applyFont="1" applyFill="1" applyBorder="1" applyAlignment="1">
      <alignment horizontal="center" wrapText="1"/>
    </xf>
    <xf numFmtId="0" fontId="14" fillId="14" borderId="48" xfId="0" applyFont="1" applyFill="1" applyBorder="1" applyAlignment="1">
      <alignment horizontal="center"/>
    </xf>
    <xf numFmtId="0" fontId="14" fillId="14" borderId="58" xfId="0" applyFont="1" applyFill="1" applyBorder="1" applyAlignment="1">
      <alignment horizontal="center"/>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18" xfId="0" applyFont="1" applyBorder="1" applyAlignment="1">
      <alignment horizontal="center"/>
    </xf>
    <xf numFmtId="0" fontId="6" fillId="0" borderId="0" xfId="0" applyFont="1" applyAlignment="1">
      <alignment horizontal="center"/>
    </xf>
    <xf numFmtId="0" fontId="6" fillId="0" borderId="36" xfId="0" applyFont="1" applyBorder="1" applyAlignment="1">
      <alignment horizontal="center"/>
    </xf>
    <xf numFmtId="0" fontId="14" fillId="17" borderId="2" xfId="0" applyFont="1" applyFill="1" applyBorder="1" applyAlignment="1">
      <alignment horizontal="left" vertical="center"/>
    </xf>
    <xf numFmtId="0" fontId="14" fillId="17" borderId="1" xfId="0" applyFont="1" applyFill="1" applyBorder="1" applyAlignment="1">
      <alignment horizontal="left" vertical="center"/>
    </xf>
    <xf numFmtId="0" fontId="14" fillId="17" borderId="3" xfId="0" applyFont="1" applyFill="1" applyBorder="1" applyAlignment="1">
      <alignment horizontal="left" vertical="center"/>
    </xf>
    <xf numFmtId="0" fontId="6" fillId="17" borderId="2"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3" xfId="0" applyFont="1" applyFill="1" applyBorder="1" applyAlignment="1">
      <alignment horizontal="left" vertical="center" wrapText="1"/>
    </xf>
    <xf numFmtId="0" fontId="6" fillId="17" borderId="4" xfId="0" applyFont="1" applyFill="1" applyBorder="1" applyAlignment="1">
      <alignment horizontal="left" vertical="center" wrapText="1"/>
    </xf>
    <xf numFmtId="0" fontId="6" fillId="17" borderId="5" xfId="0" applyFont="1" applyFill="1" applyBorder="1" applyAlignment="1">
      <alignment horizontal="left" vertical="center" wrapText="1"/>
    </xf>
    <xf numFmtId="0" fontId="6" fillId="17" borderId="6" xfId="0" applyFont="1" applyFill="1" applyBorder="1" applyAlignment="1">
      <alignment horizontal="left" vertical="center" wrapText="1"/>
    </xf>
    <xf numFmtId="0" fontId="6" fillId="3" borderId="41" xfId="0" applyFont="1" applyFill="1" applyBorder="1" applyAlignment="1">
      <alignment horizontal="center" vertical="center" wrapText="1"/>
    </xf>
    <xf numFmtId="0" fontId="6" fillId="0" borderId="68" xfId="0" applyFont="1" applyBorder="1" applyAlignment="1">
      <alignment horizontal="center"/>
    </xf>
    <xf numFmtId="0" fontId="6" fillId="0" borderId="56" xfId="0" applyFont="1" applyBorder="1" applyAlignment="1">
      <alignment horizontal="center"/>
    </xf>
    <xf numFmtId="0" fontId="6" fillId="0" borderId="69" xfId="0" applyFont="1" applyBorder="1" applyAlignment="1">
      <alignment horizontal="center"/>
    </xf>
    <xf numFmtId="0" fontId="6" fillId="0" borderId="8" xfId="0" applyFont="1" applyBorder="1" applyAlignment="1">
      <alignment horizontal="center"/>
    </xf>
    <xf numFmtId="0" fontId="6" fillId="0" borderId="2" xfId="0" applyFont="1" applyBorder="1" applyAlignment="1">
      <alignment horizontal="center"/>
    </xf>
    <xf numFmtId="0" fontId="12" fillId="0" borderId="7" xfId="0" applyFont="1" applyBorder="1" applyAlignment="1">
      <alignment horizontal="center" vertical="center" wrapText="1"/>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47" xfId="0" applyFont="1" applyBorder="1" applyAlignment="1">
      <alignment horizontal="center" vertical="center"/>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31" fillId="7" borderId="75" xfId="0" applyFont="1" applyFill="1" applyBorder="1" applyAlignment="1" applyProtection="1">
      <alignment horizontal="center" vertical="center"/>
      <protection locked="0"/>
    </xf>
    <xf numFmtId="0" fontId="31" fillId="7" borderId="73" xfId="0" applyFont="1" applyFill="1" applyBorder="1" applyAlignment="1" applyProtection="1">
      <alignment horizontal="center" vertical="center"/>
      <protection locked="0"/>
    </xf>
    <xf numFmtId="0" fontId="31" fillId="7" borderId="72" xfId="0" applyFont="1" applyFill="1" applyBorder="1" applyAlignment="1" applyProtection="1">
      <alignment horizontal="center" vertical="center"/>
      <protection locked="0"/>
    </xf>
    <xf numFmtId="0" fontId="31" fillId="8" borderId="72" xfId="0" applyFont="1" applyFill="1" applyBorder="1" applyAlignment="1" applyProtection="1">
      <alignment horizontal="center" vertical="center" wrapText="1"/>
      <protection locked="0"/>
    </xf>
    <xf numFmtId="0" fontId="31" fillId="8" borderId="72" xfId="0" applyFont="1" applyFill="1" applyBorder="1" applyAlignment="1" applyProtection="1">
      <alignment horizontal="center" vertical="center"/>
      <protection locked="0"/>
    </xf>
    <xf numFmtId="0" fontId="31" fillId="9" borderId="72" xfId="0" applyFont="1" applyFill="1" applyBorder="1" applyAlignment="1" applyProtection="1">
      <alignment horizontal="center" vertical="center" wrapText="1"/>
      <protection locked="0"/>
    </xf>
    <xf numFmtId="0" fontId="31" fillId="9" borderId="72" xfId="0" applyFont="1" applyFill="1" applyBorder="1" applyAlignment="1" applyProtection="1">
      <alignment horizontal="center" vertical="center"/>
      <protection locked="0"/>
    </xf>
    <xf numFmtId="0" fontId="31" fillId="10" borderId="72" xfId="0" applyFont="1" applyFill="1" applyBorder="1" applyAlignment="1" applyProtection="1">
      <alignment horizontal="center" vertical="center"/>
      <protection locked="0"/>
    </xf>
    <xf numFmtId="0" fontId="23" fillId="3" borderId="0" xfId="0" applyFont="1" applyFill="1" applyAlignment="1">
      <alignment horizontal="center" vertical="center"/>
    </xf>
    <xf numFmtId="0" fontId="23" fillId="0" borderId="39" xfId="0" applyFont="1" applyBorder="1" applyAlignment="1">
      <alignment horizontal="center" vertical="center" textRotation="90"/>
    </xf>
    <xf numFmtId="0" fontId="31" fillId="9" borderId="79" xfId="0" applyFont="1" applyFill="1" applyBorder="1" applyAlignment="1" applyProtection="1">
      <alignment horizontal="center" vertical="center"/>
      <protection locked="0"/>
    </xf>
    <xf numFmtId="0" fontId="31" fillId="9"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1" fillId="10" borderId="72" xfId="0" applyFont="1" applyFill="1" applyBorder="1" applyAlignment="1" applyProtection="1">
      <alignment horizontal="center" vertical="center" wrapText="1"/>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4" fillId="3" borderId="0" xfId="0" applyFont="1" applyFill="1" applyAlignment="1">
      <alignment horizontal="center" vertical="center"/>
    </xf>
    <xf numFmtId="0" fontId="4" fillId="3" borderId="22" xfId="0" applyFont="1" applyFill="1" applyBorder="1" applyAlignment="1">
      <alignment horizontal="center" vertical="center"/>
    </xf>
    <xf numFmtId="0" fontId="9" fillId="3" borderId="0" xfId="0" applyFont="1" applyFill="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3" fillId="10" borderId="31" xfId="0" applyFont="1" applyFill="1" applyBorder="1" applyAlignment="1" applyProtection="1">
      <alignment horizontal="center" vertical="center"/>
      <protection locked="0"/>
    </xf>
    <xf numFmtId="0" fontId="33" fillId="8" borderId="3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protection locked="0"/>
    </xf>
    <xf numFmtId="0" fontId="33" fillId="10" borderId="51" xfId="0" applyFont="1" applyFill="1" applyBorder="1" applyAlignment="1" applyProtection="1">
      <alignment horizontal="center" vertical="center" wrapText="1"/>
      <protection locked="0"/>
    </xf>
    <xf numFmtId="0" fontId="33" fillId="10" borderId="52" xfId="0" applyFont="1" applyFill="1" applyBorder="1" applyAlignment="1" applyProtection="1">
      <alignment horizontal="center" vertical="center" wrapText="1"/>
      <protection locked="0"/>
    </xf>
    <xf numFmtId="0" fontId="33" fillId="7" borderId="33" xfId="0" applyFont="1" applyFill="1" applyBorder="1" applyAlignment="1" applyProtection="1">
      <alignment horizontal="center" vertical="center"/>
      <protection locked="0"/>
    </xf>
    <xf numFmtId="0" fontId="2" fillId="16" borderId="82" xfId="0" applyFont="1" applyFill="1" applyBorder="1" applyAlignment="1">
      <alignment horizontal="left" vertical="center" wrapText="1"/>
    </xf>
    <xf numFmtId="0" fontId="31" fillId="7" borderId="74" xfId="0" applyFont="1" applyFill="1" applyBorder="1" applyAlignment="1" applyProtection="1">
      <alignment horizontal="center" vertical="center"/>
      <protection locked="0"/>
    </xf>
    <xf numFmtId="0" fontId="31" fillId="7" borderId="76" xfId="0" applyFont="1" applyFill="1" applyBorder="1" applyAlignment="1" applyProtection="1">
      <alignment horizontal="center" vertical="center"/>
      <protection locked="0"/>
    </xf>
    <xf numFmtId="0" fontId="31" fillId="7" borderId="77" xfId="0" applyFont="1" applyFill="1" applyBorder="1" applyAlignment="1" applyProtection="1">
      <alignment horizontal="center" vertical="center"/>
      <protection locked="0"/>
    </xf>
    <xf numFmtId="0" fontId="32" fillId="8"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protection locked="0"/>
    </xf>
    <xf numFmtId="0" fontId="32" fillId="9" borderId="76" xfId="0" applyFont="1" applyFill="1" applyBorder="1" applyAlignment="1" applyProtection="1">
      <alignment horizontal="center" vertical="center"/>
      <protection locked="0"/>
    </xf>
    <xf numFmtId="0" fontId="32" fillId="9" borderId="77" xfId="0" applyFont="1" applyFill="1" applyBorder="1" applyAlignment="1" applyProtection="1">
      <alignment horizontal="center" vertical="center"/>
      <protection locked="0"/>
    </xf>
    <xf numFmtId="0" fontId="31" fillId="9" borderId="76" xfId="0" applyFont="1" applyFill="1" applyBorder="1" applyAlignment="1" applyProtection="1">
      <alignment horizontal="center" vertical="center"/>
      <protection locked="0"/>
    </xf>
    <xf numFmtId="0" fontId="31" fillId="9" borderId="77" xfId="0" applyFont="1" applyFill="1" applyBorder="1" applyAlignment="1" applyProtection="1">
      <alignment horizontal="center" vertical="center"/>
      <protection locked="0"/>
    </xf>
    <xf numFmtId="0" fontId="33" fillId="9" borderId="33"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4" fillId="0" borderId="7" xfId="0" applyFont="1" applyBorder="1" applyAlignment="1">
      <alignment horizontal="left" vertical="center" wrapText="1"/>
    </xf>
    <xf numFmtId="0" fontId="21" fillId="3" borderId="18"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16" borderId="4" xfId="0" applyFont="1" applyFill="1" applyBorder="1" applyAlignment="1">
      <alignment horizontal="left" vertical="center" wrapText="1"/>
    </xf>
    <xf numFmtId="0" fontId="21" fillId="16" borderId="5" xfId="0" applyFont="1" applyFill="1" applyBorder="1" applyAlignment="1">
      <alignment horizontal="left" vertical="center" wrapText="1"/>
    </xf>
    <xf numFmtId="0" fontId="21"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31" fillId="8" borderId="75" xfId="0" applyFont="1" applyFill="1" applyBorder="1" applyAlignment="1" applyProtection="1">
      <alignment horizontal="center" vertical="center"/>
      <protection locked="0"/>
    </xf>
    <xf numFmtId="0" fontId="31" fillId="8" borderId="73" xfId="0" applyFont="1" applyFill="1" applyBorder="1" applyAlignment="1" applyProtection="1">
      <alignment horizontal="center" vertical="center"/>
      <protection locked="0"/>
    </xf>
    <xf numFmtId="0" fontId="33" fillId="9" borderId="31" xfId="0" applyFont="1" applyFill="1" applyBorder="1" applyAlignment="1" applyProtection="1">
      <alignment horizontal="center" vertical="center" wrapText="1"/>
      <protection locked="0"/>
    </xf>
    <xf numFmtId="0" fontId="10" fillId="3" borderId="0" xfId="0" applyFont="1" applyFill="1" applyAlignment="1">
      <alignment horizontal="center" vertical="center"/>
    </xf>
    <xf numFmtId="0" fontId="33" fillId="7" borderId="34" xfId="0" applyFont="1" applyFill="1" applyBorder="1" applyAlignment="1" applyProtection="1">
      <alignment horizontal="center" vertical="center"/>
      <protection locked="0"/>
    </xf>
    <xf numFmtId="0" fontId="33" fillId="7" borderId="31" xfId="0" applyFont="1" applyFill="1" applyBorder="1" applyAlignment="1" applyProtection="1">
      <alignment horizontal="center" vertical="center"/>
      <protection locked="0"/>
    </xf>
    <xf numFmtId="0" fontId="33" fillId="7" borderId="32" xfId="0" applyFont="1" applyFill="1" applyBorder="1" applyAlignment="1" applyProtection="1">
      <alignment horizontal="center" vertical="center"/>
      <protection locked="0"/>
    </xf>
    <xf numFmtId="0" fontId="34" fillId="8" borderId="31" xfId="0" applyFont="1" applyFill="1" applyBorder="1" applyAlignment="1" applyProtection="1">
      <alignment horizontal="center" vertical="center"/>
      <protection locked="0"/>
    </xf>
    <xf numFmtId="0" fontId="33" fillId="8" borderId="32"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3" fillId="9" borderId="32" xfId="0" applyFont="1" applyFill="1" applyBorder="1" applyAlignment="1" applyProtection="1">
      <alignment horizontal="center" vertical="center"/>
      <protection locked="0"/>
    </xf>
    <xf numFmtId="0" fontId="33" fillId="8" borderId="31" xfId="0" applyFont="1" applyFill="1" applyBorder="1" applyAlignment="1" applyProtection="1">
      <alignment horizontal="center" vertical="center" wrapText="1"/>
      <protection locked="0"/>
    </xf>
    <xf numFmtId="0" fontId="33" fillId="9" borderId="51" xfId="0" applyFont="1" applyFill="1" applyBorder="1" applyAlignment="1" applyProtection="1">
      <alignment horizontal="center" vertical="center" wrapText="1"/>
      <protection locked="0"/>
    </xf>
    <xf numFmtId="0" fontId="33" fillId="9" borderId="52" xfId="0" applyFont="1" applyFill="1" applyBorder="1" applyAlignment="1" applyProtection="1">
      <alignment horizontal="center" vertical="center"/>
      <protection locked="0"/>
    </xf>
    <xf numFmtId="0" fontId="37" fillId="9" borderId="79" xfId="0" applyFont="1" applyFill="1" applyBorder="1" applyAlignment="1" applyProtection="1">
      <alignment horizontal="center" vertical="center"/>
      <protection locked="0"/>
    </xf>
    <xf numFmtId="0" fontId="37" fillId="9" borderId="73"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protection locked="0"/>
    </xf>
    <xf numFmtId="0" fontId="37" fillId="8" borderId="75" xfId="0" applyFont="1" applyFill="1" applyBorder="1" applyAlignment="1" applyProtection="1">
      <alignment horizontal="center" vertical="center"/>
      <protection locked="0"/>
    </xf>
    <xf numFmtId="0" fontId="37" fillId="8" borderId="73" xfId="0" applyFont="1" applyFill="1" applyBorder="1" applyAlignment="1" applyProtection="1">
      <alignment horizontal="center" vertical="center"/>
      <protection locked="0"/>
    </xf>
    <xf numFmtId="0" fontId="37" fillId="10" borderId="72" xfId="0" applyFont="1" applyFill="1" applyBorder="1" applyAlignment="1" applyProtection="1">
      <alignment horizontal="center" vertical="center" wrapText="1"/>
      <protection locked="0"/>
    </xf>
    <xf numFmtId="0" fontId="37" fillId="7" borderId="75" xfId="0" applyFont="1" applyFill="1" applyBorder="1" applyAlignment="1" applyProtection="1">
      <alignment horizontal="center" vertical="center"/>
      <protection locked="0"/>
    </xf>
    <xf numFmtId="0" fontId="37" fillId="7" borderId="73"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protection locked="0"/>
    </xf>
    <xf numFmtId="0" fontId="37" fillId="7" borderId="74" xfId="0" applyFont="1" applyFill="1" applyBorder="1" applyAlignment="1" applyProtection="1">
      <alignment horizontal="center" vertical="center"/>
      <protection locked="0"/>
    </xf>
    <xf numFmtId="0" fontId="37" fillId="7" borderId="76" xfId="0" applyFont="1" applyFill="1" applyBorder="1" applyAlignment="1" applyProtection="1">
      <alignment horizontal="center" vertical="center"/>
      <protection locked="0"/>
    </xf>
    <xf numFmtId="0" fontId="37" fillId="7" borderId="77" xfId="0" applyFont="1" applyFill="1" applyBorder="1" applyAlignment="1" applyProtection="1">
      <alignment horizontal="center" vertical="center"/>
      <protection locked="0"/>
    </xf>
    <xf numFmtId="0" fontId="38" fillId="8" borderId="76" xfId="0" applyFont="1" applyFill="1" applyBorder="1" applyAlignment="1" applyProtection="1">
      <alignment horizontal="center" vertical="center"/>
      <protection locked="0"/>
    </xf>
    <xf numFmtId="0" fontId="37" fillId="8" borderId="77" xfId="0" applyFont="1" applyFill="1" applyBorder="1" applyAlignment="1" applyProtection="1">
      <alignment horizontal="center" vertical="center"/>
      <protection locked="0"/>
    </xf>
    <xf numFmtId="0" fontId="38" fillId="9" borderId="76" xfId="0" applyFont="1" applyFill="1" applyBorder="1" applyAlignment="1" applyProtection="1">
      <alignment horizontal="center" vertical="center"/>
      <protection locked="0"/>
    </xf>
    <xf numFmtId="0" fontId="38" fillId="9" borderId="77" xfId="0" applyFont="1" applyFill="1" applyBorder="1" applyAlignment="1" applyProtection="1">
      <alignment horizontal="center" vertical="center"/>
      <protection locked="0"/>
    </xf>
    <xf numFmtId="0" fontId="37" fillId="9" borderId="76" xfId="0" applyFont="1" applyFill="1" applyBorder="1" applyAlignment="1" applyProtection="1">
      <alignment horizontal="center" vertical="center"/>
      <protection locked="0"/>
    </xf>
    <xf numFmtId="0" fontId="37" fillId="9" borderId="77" xfId="0" applyFont="1" applyFill="1" applyBorder="1" applyAlignment="1" applyProtection="1">
      <alignment horizontal="center" vertical="center"/>
      <protection locked="0"/>
    </xf>
    <xf numFmtId="0" fontId="37" fillId="9" borderId="72" xfId="0" applyFont="1" applyFill="1" applyBorder="1" applyAlignment="1" applyProtection="1">
      <alignment horizontal="center" vertical="center" wrapText="1"/>
      <protection locked="0"/>
    </xf>
    <xf numFmtId="0" fontId="37" fillId="7" borderId="72" xfId="0" applyFont="1" applyFill="1" applyBorder="1" applyAlignment="1" applyProtection="1">
      <alignment horizontal="center" vertical="center"/>
      <protection locked="0"/>
    </xf>
    <xf numFmtId="0" fontId="37" fillId="8" borderId="72" xfId="0" applyFont="1" applyFill="1" applyBorder="1" applyAlignment="1" applyProtection="1">
      <alignment horizontal="center" vertical="center" wrapText="1"/>
      <protection locked="0"/>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4" fillId="0" borderId="46" xfId="0" applyFont="1" applyBorder="1" applyAlignment="1">
      <alignment horizontal="justify" vertical="top" wrapText="1"/>
    </xf>
    <xf numFmtId="0" fontId="4" fillId="0" borderId="12" xfId="0" applyFont="1" applyBorder="1" applyAlignment="1">
      <alignment horizontal="justify" vertical="top" wrapText="1"/>
    </xf>
    <xf numFmtId="0" fontId="4" fillId="0" borderId="29" xfId="0" applyFont="1" applyBorder="1" applyAlignment="1">
      <alignment horizontal="justify" vertical="top" wrapText="1"/>
    </xf>
    <xf numFmtId="0" fontId="4" fillId="0" borderId="30" xfId="0" applyFont="1" applyBorder="1" applyAlignment="1">
      <alignment horizontal="justify" vertical="top" wrapText="1"/>
    </xf>
    <xf numFmtId="0" fontId="4" fillId="0" borderId="20" xfId="0" applyFont="1" applyBorder="1" applyAlignment="1">
      <alignment horizontal="justify" vertical="top" wrapText="1"/>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0" fillId="0" borderId="30" xfId="0" applyBorder="1" applyAlignment="1">
      <alignment horizontal="center"/>
    </xf>
    <xf numFmtId="0" fontId="7" fillId="16" borderId="0" xfId="0" applyFont="1" applyFill="1" applyAlignment="1">
      <alignment horizontal="left" vertical="center"/>
    </xf>
    <xf numFmtId="0" fontId="7" fillId="16" borderId="36" xfId="0" applyFont="1" applyFill="1" applyBorder="1" applyAlignment="1">
      <alignment horizontal="left" vertical="center"/>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5" fillId="13" borderId="65" xfId="0" applyFont="1" applyFill="1" applyBorder="1" applyAlignment="1">
      <alignment horizontal="center" vertical="center"/>
    </xf>
    <xf numFmtId="0" fontId="5" fillId="13" borderId="66" xfId="0" applyFont="1" applyFill="1" applyBorder="1" applyAlignment="1">
      <alignment horizontal="center" vertical="center"/>
    </xf>
    <xf numFmtId="0" fontId="6" fillId="16" borderId="0" xfId="0" applyFont="1" applyFill="1" applyAlignment="1">
      <alignment horizontal="left" vertical="center" wrapText="1"/>
    </xf>
    <xf numFmtId="0" fontId="6" fillId="16" borderId="36" xfId="0" applyFont="1" applyFill="1" applyBorder="1" applyAlignment="1">
      <alignment horizontal="left" vertical="center" wrapText="1"/>
    </xf>
    <xf numFmtId="0" fontId="49" fillId="0" borderId="43" xfId="0" applyFont="1" applyBorder="1" applyAlignment="1">
      <alignment horizontal="center" vertical="center" wrapText="1"/>
    </xf>
    <xf numFmtId="0" fontId="49" fillId="0" borderId="19"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0" xfId="0" applyFont="1" applyAlignment="1">
      <alignment horizontal="center" vertical="center" wrapText="1"/>
    </xf>
    <xf numFmtId="0" fontId="49" fillId="0" borderId="36" xfId="0" applyFont="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3" borderId="20"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4" fillId="0" borderId="28" xfId="0" applyFont="1" applyBorder="1" applyAlignment="1">
      <alignment horizontal="justify" vertical="top" wrapText="1"/>
    </xf>
    <xf numFmtId="0" fontId="17" fillId="0" borderId="29" xfId="0" applyFont="1" applyBorder="1" applyAlignment="1">
      <alignment horizontal="justify" vertical="top"/>
    </xf>
    <xf numFmtId="0" fontId="17" fillId="0" borderId="3" xfId="0" applyFont="1" applyBorder="1" applyAlignment="1">
      <alignment horizontal="justify" vertical="top"/>
    </xf>
    <xf numFmtId="0" fontId="4" fillId="0" borderId="11" xfId="0" applyFont="1" applyBorder="1" applyAlignment="1">
      <alignment horizontal="justify" vertical="top" wrapText="1"/>
    </xf>
    <xf numFmtId="0" fontId="4" fillId="0" borderId="18" xfId="0" applyFont="1" applyBorder="1" applyAlignment="1">
      <alignment horizontal="justify" vertical="top" wrapText="1"/>
    </xf>
    <xf numFmtId="0" fontId="4" fillId="0" borderId="16" xfId="0" applyFont="1" applyBorder="1" applyAlignment="1">
      <alignment horizontal="justify" vertical="top" wrapText="1"/>
    </xf>
    <xf numFmtId="0" fontId="4" fillId="0" borderId="28" xfId="0" applyFont="1" applyBorder="1" applyAlignment="1" applyProtection="1">
      <alignment horizontal="justify" vertical="top" wrapText="1"/>
      <protection locked="0"/>
    </xf>
    <xf numFmtId="0" fontId="4" fillId="0" borderId="1" xfId="0" applyFont="1" applyBorder="1" applyAlignment="1" applyProtection="1">
      <alignment horizontal="justify" vertical="top" wrapText="1"/>
      <protection locked="0"/>
    </xf>
    <xf numFmtId="0" fontId="4" fillId="0" borderId="65" xfId="0" applyFont="1" applyBorder="1" applyAlignment="1">
      <alignment horizontal="justify" vertical="top" wrapText="1"/>
    </xf>
    <xf numFmtId="0" fontId="4" fillId="0" borderId="65" xfId="0" applyFont="1" applyBorder="1" applyAlignment="1" applyProtection="1">
      <alignment horizontal="justify" vertical="top" wrapText="1"/>
      <protection locked="0"/>
    </xf>
    <xf numFmtId="0" fontId="4" fillId="0" borderId="11" xfId="0" applyFont="1" applyBorder="1" applyAlignment="1" applyProtection="1">
      <alignment horizontal="justify" vertical="top" wrapText="1"/>
      <protection locked="0"/>
    </xf>
    <xf numFmtId="0" fontId="17" fillId="0" borderId="46" xfId="0" applyFont="1" applyBorder="1" applyAlignment="1">
      <alignment horizontal="justify" vertical="top"/>
    </xf>
    <xf numFmtId="0" fontId="17" fillId="0" borderId="12" xfId="0" applyFont="1" applyBorder="1" applyAlignment="1">
      <alignment horizontal="justify" vertical="top"/>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3" borderId="46"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0" borderId="65" xfId="0" applyFont="1" applyBorder="1" applyAlignment="1">
      <alignment horizontal="left" vertical="center" wrapText="1"/>
    </xf>
    <xf numFmtId="0" fontId="4" fillId="0" borderId="11" xfId="0" applyFont="1" applyBorder="1" applyAlignment="1">
      <alignment horizontal="left" vertical="center" wrapText="1"/>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49" fillId="0" borderId="1" xfId="0" applyFont="1" applyBorder="1" applyAlignment="1">
      <alignment horizontal="center" vertical="center" wrapText="1"/>
    </xf>
    <xf numFmtId="0" fontId="49" fillId="0" borderId="5" xfId="0" applyFont="1" applyBorder="1" applyAlignment="1">
      <alignment horizontal="center" vertical="center" wrapText="1"/>
    </xf>
    <xf numFmtId="0" fontId="4" fillId="0" borderId="47" xfId="0" applyFont="1" applyBorder="1" applyAlignment="1">
      <alignment horizontal="center" vertical="center" wrapText="1"/>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xf>
    <xf numFmtId="0" fontId="0" fillId="0" borderId="68" xfId="0" applyBorder="1" applyAlignment="1">
      <alignment horizontal="center" vertical="center" wrapText="1"/>
    </xf>
    <xf numFmtId="0" fontId="0" fillId="0" borderId="56" xfId="0" applyBorder="1" applyAlignment="1">
      <alignment horizontal="center" vertical="center" wrapText="1"/>
    </xf>
    <xf numFmtId="0" fontId="0" fillId="0" borderId="62" xfId="0" applyBorder="1" applyAlignment="1">
      <alignment horizontal="center" vertical="center" wrapText="1"/>
    </xf>
    <xf numFmtId="0" fontId="4" fillId="0" borderId="71" xfId="0" applyFont="1" applyBorder="1" applyAlignment="1">
      <alignment horizontal="center" vertical="top" wrapText="1"/>
    </xf>
    <xf numFmtId="0" fontId="4" fillId="0" borderId="37" xfId="0" applyFont="1" applyBorder="1" applyAlignment="1">
      <alignment horizontal="center" vertical="top" wrapText="1"/>
    </xf>
    <xf numFmtId="0" fontId="4" fillId="0" borderId="15" xfId="0" applyFont="1" applyBorder="1" applyAlignment="1">
      <alignment horizontal="center" vertical="top" wrapText="1"/>
    </xf>
    <xf numFmtId="0" fontId="4" fillId="0" borderId="25" xfId="0" applyFont="1" applyBorder="1" applyAlignment="1">
      <alignment horizontal="justify" vertical="top"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7" fillId="16" borderId="89" xfId="0" applyFont="1" applyFill="1" applyBorder="1" applyAlignment="1">
      <alignment horizontal="left"/>
    </xf>
    <xf numFmtId="0" fontId="7" fillId="16" borderId="84" xfId="0" applyFont="1" applyFill="1" applyBorder="1" applyAlignment="1">
      <alignment horizontal="left"/>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7" fillId="16" borderId="83" xfId="0" applyFont="1" applyFill="1" applyBorder="1" applyAlignment="1">
      <alignment horizontal="left"/>
    </xf>
    <xf numFmtId="0" fontId="1" fillId="16" borderId="89"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23" fillId="0" borderId="0" xfId="0" applyFont="1" applyAlignment="1">
      <alignment horizontal="center" vertical="top"/>
    </xf>
    <xf numFmtId="0" fontId="4" fillId="0" borderId="0" xfId="0" applyFont="1" applyAlignment="1">
      <alignment horizontal="center" vertical="center" wrapText="1"/>
    </xf>
    <xf numFmtId="0" fontId="4" fillId="0" borderId="0" xfId="0" applyFont="1" applyAlignment="1">
      <alignment horizontal="center" vertical="center"/>
    </xf>
    <xf numFmtId="0" fontId="5" fillId="0" borderId="0" xfId="0" applyFont="1" applyAlignment="1">
      <alignment horizontal="center"/>
    </xf>
    <xf numFmtId="0" fontId="2" fillId="0" borderId="0" xfId="0" applyFont="1" applyAlignment="1">
      <alignment horizontal="left" vertical="center" wrapText="1"/>
    </xf>
    <xf numFmtId="0" fontId="23" fillId="0" borderId="0" xfId="0" applyFont="1" applyAlignment="1">
      <alignment vertical="center" textRotation="90"/>
    </xf>
    <xf numFmtId="0" fontId="19" fillId="0" borderId="0" xfId="0" applyFont="1" applyAlignment="1">
      <alignment horizontal="center"/>
    </xf>
    <xf numFmtId="0" fontId="19" fillId="0" borderId="0" xfId="0" applyFont="1" applyAlignment="1">
      <alignment horizontal="center" vertical="center"/>
    </xf>
    <xf numFmtId="0" fontId="33" fillId="9" borderId="96" xfId="0" applyFont="1" applyFill="1" applyBorder="1" applyAlignment="1" applyProtection="1">
      <alignment horizontal="center" vertical="center"/>
      <protection locked="0"/>
    </xf>
    <xf numFmtId="0" fontId="34" fillId="9" borderId="51" xfId="0" applyFont="1" applyFill="1" applyBorder="1" applyAlignment="1" applyProtection="1">
      <alignment horizontal="center" vertical="center" wrapText="1"/>
      <protection locked="0"/>
    </xf>
    <xf numFmtId="0" fontId="34" fillId="7" borderId="31" xfId="0" applyFont="1" applyFill="1" applyBorder="1" applyAlignment="1" applyProtection="1">
      <alignment horizontal="center" vertical="center"/>
      <protection locked="0"/>
    </xf>
    <xf numFmtId="0" fontId="32" fillId="9" borderId="72" xfId="0" applyFont="1" applyFill="1" applyBorder="1" applyAlignment="1" applyProtection="1">
      <alignment horizontal="center" vertical="center" wrapText="1"/>
      <protection locked="0"/>
    </xf>
    <xf numFmtId="0" fontId="32" fillId="9" borderId="72" xfId="0" applyFont="1" applyFill="1" applyBorder="1" applyAlignment="1" applyProtection="1">
      <alignment horizontal="center" vertical="center"/>
      <protection locked="0"/>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6" fillId="0" borderId="10" xfId="0" applyFont="1" applyBorder="1" applyAlignment="1">
      <alignment horizontal="justify" vertical="top" wrapText="1"/>
    </xf>
    <xf numFmtId="0" fontId="6" fillId="0" borderId="11" xfId="0" applyFont="1" applyBorder="1" applyAlignment="1">
      <alignment horizontal="justify" vertical="top" wrapText="1"/>
    </xf>
    <xf numFmtId="0" fontId="6" fillId="0" borderId="3" xfId="0" applyFont="1" applyBorder="1" applyAlignment="1">
      <alignment horizontal="left"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6" fillId="0" borderId="10" xfId="0" applyFont="1" applyBorder="1" applyAlignment="1">
      <alignment horizontal="justify" vertical="top"/>
    </xf>
    <xf numFmtId="0" fontId="6" fillId="0" borderId="11" xfId="0" applyFont="1" applyBorder="1" applyAlignment="1">
      <alignment horizontal="justify" vertical="top"/>
    </xf>
    <xf numFmtId="0" fontId="6" fillId="0" borderId="28" xfId="0" applyFont="1" applyBorder="1" applyAlignment="1">
      <alignment horizontal="justify" vertical="top"/>
    </xf>
    <xf numFmtId="0" fontId="6" fillId="3" borderId="10" xfId="0" applyFont="1" applyFill="1" applyBorder="1" applyAlignment="1" applyProtection="1">
      <alignment horizontal="justify" vertical="top" wrapText="1"/>
      <protection locked="0"/>
    </xf>
    <xf numFmtId="0" fontId="6" fillId="3" borderId="11" xfId="0" applyFont="1" applyFill="1" applyBorder="1" applyAlignment="1" applyProtection="1">
      <alignment horizontal="justify" vertical="top" wrapText="1"/>
      <protection locked="0"/>
    </xf>
    <xf numFmtId="0" fontId="6" fillId="0" borderId="28" xfId="0" applyFont="1" applyBorder="1" applyAlignment="1">
      <alignment horizontal="justify" vertical="top" wrapText="1"/>
    </xf>
    <xf numFmtId="0" fontId="6" fillId="3" borderId="10" xfId="0" applyFont="1" applyFill="1" applyBorder="1" applyAlignment="1" applyProtection="1">
      <alignment horizontal="center" vertical="top" wrapText="1"/>
      <protection locked="0"/>
    </xf>
    <xf numFmtId="0" fontId="6" fillId="3" borderId="11" xfId="0" applyFont="1" applyFill="1" applyBorder="1" applyAlignment="1">
      <alignment horizontal="center" vertical="top" wrapText="1"/>
    </xf>
    <xf numFmtId="0" fontId="6" fillId="3" borderId="28" xfId="0" applyFont="1" applyFill="1" applyBorder="1" applyAlignment="1">
      <alignment horizontal="center" vertical="top" wrapText="1"/>
    </xf>
    <xf numFmtId="0" fontId="6" fillId="3" borderId="11" xfId="0" applyFont="1" applyFill="1" applyBorder="1" applyAlignment="1" applyProtection="1">
      <alignment horizontal="center" vertical="top" wrapText="1"/>
      <protection locked="0"/>
    </xf>
    <xf numFmtId="0" fontId="6" fillId="0" borderId="28" xfId="0" applyFont="1" applyBorder="1" applyAlignment="1">
      <alignment horizontal="center" vertical="top" wrapText="1"/>
    </xf>
    <xf numFmtId="14" fontId="6" fillId="3" borderId="10" xfId="0" applyNumberFormat="1" applyFont="1" applyFill="1" applyBorder="1" applyAlignment="1" applyProtection="1">
      <alignment horizontal="center" vertical="top" wrapText="1"/>
      <protection locked="0"/>
    </xf>
    <xf numFmtId="0" fontId="6" fillId="0" borderId="9" xfId="0" applyFont="1" applyBorder="1" applyAlignment="1">
      <alignment horizontal="center"/>
    </xf>
    <xf numFmtId="0" fontId="6" fillId="0" borderId="3" xfId="0" applyFont="1" applyBorder="1" applyAlignment="1">
      <alignment horizontal="center"/>
    </xf>
    <xf numFmtId="0" fontId="14" fillId="0" borderId="1" xfId="0" applyFont="1" applyBorder="1" applyAlignment="1">
      <alignment horizontal="justify" vertical="top" wrapText="1"/>
    </xf>
    <xf numFmtId="0" fontId="6" fillId="3" borderId="1" xfId="0" applyFont="1" applyFill="1" applyBorder="1" applyAlignment="1">
      <alignment horizontal="justify" vertical="top"/>
    </xf>
    <xf numFmtId="0" fontId="6" fillId="3" borderId="1" xfId="0" applyFont="1" applyFill="1" applyBorder="1" applyAlignment="1" applyProtection="1">
      <alignment horizontal="justify" vertical="top"/>
      <protection locked="0"/>
    </xf>
    <xf numFmtId="0" fontId="6" fillId="3" borderId="10" xfId="0" applyFont="1" applyFill="1" applyBorder="1" applyAlignment="1">
      <alignment horizontal="left" vertical="top" wrapText="1"/>
    </xf>
    <xf numFmtId="0" fontId="6" fillId="3" borderId="11" xfId="0" applyFont="1" applyFill="1" applyBorder="1" applyAlignment="1">
      <alignment horizontal="left" vertical="top" wrapText="1"/>
    </xf>
    <xf numFmtId="0" fontId="6" fillId="3" borderId="28" xfId="0" applyFont="1" applyFill="1" applyBorder="1" applyAlignment="1">
      <alignment horizontal="left" vertical="top" wrapText="1"/>
    </xf>
    <xf numFmtId="0" fontId="6" fillId="0" borderId="1" xfId="0" applyFont="1" applyBorder="1" applyAlignment="1">
      <alignment horizontal="center"/>
    </xf>
    <xf numFmtId="0" fontId="6" fillId="0" borderId="1" xfId="0" applyFont="1" applyBorder="1" applyAlignment="1">
      <alignment horizontal="left"/>
    </xf>
    <xf numFmtId="0" fontId="6" fillId="0" borderId="3" xfId="0" applyFont="1" applyBorder="1" applyAlignment="1">
      <alignment horizontal="left"/>
    </xf>
  </cellXfs>
  <cellStyles count="3">
    <cellStyle name="Normal" xfId="0" builtinId="0"/>
    <cellStyle name="Normal 2" xfId="1" xr:uid="{00000000-0005-0000-0000-000001000000}"/>
    <cellStyle name="Normal 2 3" xfId="2" xr:uid="{00000000-0005-0000-0000-000002000000}"/>
  </cellStyles>
  <dxfs count="2">
    <dxf>
      <fill>
        <patternFill>
          <bgColor theme="6"/>
        </patternFill>
      </fill>
    </dxf>
    <dxf>
      <font>
        <b val="0"/>
        <i val="0"/>
        <color theme="1"/>
      </font>
      <fill>
        <patternFill>
          <bgColor theme="6"/>
        </patternFill>
      </fill>
    </dxf>
  </dxfs>
  <tableStyles count="0" defaultTableStyle="TableStyleMedium2" defaultPivotStyle="PivotStyleLight16"/>
  <colors>
    <mruColors>
      <color rgb="FFFFA365"/>
      <color rgb="FFFF8837"/>
      <color rgb="FFFFD2B3"/>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571500</xdr:colOff>
      <xdr:row>42</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162629</xdr:colOff>
      <xdr:row>0</xdr:row>
      <xdr:rowOff>28575</xdr:rowOff>
    </xdr:from>
    <xdr:to>
      <xdr:col>5</xdr:col>
      <xdr:colOff>914401</xdr:colOff>
      <xdr:row>3</xdr:row>
      <xdr:rowOff>171450</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8144579" y="28575"/>
          <a:ext cx="751772" cy="781050"/>
        </a:xfrm>
        <a:prstGeom prst="rect">
          <a:avLst/>
        </a:prstGeom>
      </xdr:spPr>
    </xdr:pic>
    <xdr:clientData/>
  </xdr:twoCellAnchor>
  <xdr:twoCellAnchor editAs="oneCell">
    <xdr:from>
      <xdr:col>0</xdr:col>
      <xdr:colOff>28575</xdr:colOff>
      <xdr:row>0</xdr:row>
      <xdr:rowOff>101673</xdr:rowOff>
    </xdr:from>
    <xdr:to>
      <xdr:col>0</xdr:col>
      <xdr:colOff>1462261</xdr:colOff>
      <xdr:row>3</xdr:row>
      <xdr:rowOff>64560</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 y="101673"/>
          <a:ext cx="1433686" cy="6010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9472750" y="159328"/>
          <a:ext cx="649118" cy="757670"/>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90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08564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a16="http://schemas.microsoft.com/office/drawing/2014/main" id="{00000000-0008-0000-0D00-00001D000000}"/>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31" name="Imagen 30">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2"/>
        <a:stretch>
          <a:fillRect/>
        </a:stretch>
      </xdr:blipFill>
      <xdr:spPr>
        <a:xfrm>
          <a:off x="8204104" y="90350"/>
          <a:ext cx="707486" cy="84557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2" name="Imagen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07016" cy="602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0</xdr:row>
      <xdr:rowOff>38100</xdr:rowOff>
    </xdr:from>
    <xdr:to>
      <xdr:col>0</xdr:col>
      <xdr:colOff>1943100</xdr:colOff>
      <xdr:row>3</xdr:row>
      <xdr:rowOff>57150</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8100"/>
          <a:ext cx="1771650" cy="895350"/>
        </a:xfrm>
        <a:prstGeom prst="rect">
          <a:avLst/>
        </a:prstGeom>
      </xdr:spPr>
    </xdr:pic>
    <xdr:clientData/>
  </xdr:twoCellAnchor>
  <xdr:twoCellAnchor editAs="oneCell">
    <xdr:from>
      <xdr:col>10</xdr:col>
      <xdr:colOff>406400</xdr:colOff>
      <xdr:row>0</xdr:row>
      <xdr:rowOff>76200</xdr:rowOff>
    </xdr:from>
    <xdr:to>
      <xdr:col>10</xdr:col>
      <xdr:colOff>1136746</xdr:colOff>
      <xdr:row>3</xdr:row>
      <xdr:rowOff>105166</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stretch>
          <a:fillRect/>
        </a:stretch>
      </xdr:blipFill>
      <xdr:spPr>
        <a:xfrm>
          <a:off x="24885650" y="76200"/>
          <a:ext cx="730346" cy="905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323491</xdr:colOff>
      <xdr:row>0</xdr:row>
      <xdr:rowOff>35942</xdr:rowOff>
    </xdr:from>
    <xdr:to>
      <xdr:col>0</xdr:col>
      <xdr:colOff>2174574</xdr:colOff>
      <xdr:row>3</xdr:row>
      <xdr:rowOff>89857</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491" y="35942"/>
          <a:ext cx="1851083" cy="898585"/>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5" name="Imagen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17218025" y="114300"/>
          <a:ext cx="730346" cy="8354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3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3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3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3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3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3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3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3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3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3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3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a16="http://schemas.microsoft.com/office/drawing/2014/main" id="{00000000-0008-0000-13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3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3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a16="http://schemas.microsoft.com/office/drawing/2014/main" id="{00000000-0008-0000-13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3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3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3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a16="http://schemas.microsoft.com/office/drawing/2014/main" id="{00000000-0008-0000-13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3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a16="http://schemas.microsoft.com/office/drawing/2014/main" id="{00000000-0008-0000-13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3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a16="http://schemas.microsoft.com/office/drawing/2014/main" id="{00000000-0008-0000-13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3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a16="http://schemas.microsoft.com/office/drawing/2014/main" id="{00000000-0008-0000-13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3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a16="http://schemas.microsoft.com/office/drawing/2014/main" id="{00000000-0008-0000-13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3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3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3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a16="http://schemas.microsoft.com/office/drawing/2014/main" id="{00000000-0008-0000-13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3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probabilidad asociada al riesgo.</a:t>
          </a:r>
        </a:p>
        <a:p>
          <a:r>
            <a:rPr lang="es-CO" sz="1050">
              <a:latin typeface="Arial" panose="020B0604020202020204" pitchFamily="34" charset="0"/>
              <a:cs typeface="Arial" panose="020B0604020202020204" pitchFamily="34" charset="0"/>
            </a:rPr>
            <a:t>b. Tratándose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a16="http://schemas.microsoft.com/office/drawing/2014/main" id="{00000000-0008-0000-1300-000031000000}"/>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a16="http://schemas.microsoft.com/office/drawing/2014/main" id="{00000000-0008-0000-1300-000034000000}"/>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120015</xdr:colOff>
      <xdr:row>0</xdr:row>
      <xdr:rowOff>55208</xdr:rowOff>
    </xdr:from>
    <xdr:to>
      <xdr:col>1</xdr:col>
      <xdr:colOff>657225</xdr:colOff>
      <xdr:row>3</xdr:row>
      <xdr:rowOff>62369</xdr:rowOff>
    </xdr:to>
    <xdr:pic>
      <xdr:nvPicPr>
        <xdr:cNvPr id="53" name="Imagen 52">
          <a:extLst>
            <a:ext uri="{FF2B5EF4-FFF2-40B4-BE49-F238E27FC236}">
              <a16:creationId xmlns:a16="http://schemas.microsoft.com/office/drawing/2014/main" id="{00000000-0008-0000-13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015" y="55208"/>
          <a:ext cx="1299210" cy="578661"/>
        </a:xfrm>
        <a:prstGeom prst="rect">
          <a:avLst/>
        </a:prstGeom>
      </xdr:spPr>
    </xdr:pic>
    <xdr:clientData/>
  </xdr:twoCellAnchor>
  <xdr:twoCellAnchor editAs="oneCell">
    <xdr:from>
      <xdr:col>9</xdr:col>
      <xdr:colOff>477520</xdr:colOff>
      <xdr:row>0</xdr:row>
      <xdr:rowOff>51135</xdr:rowOff>
    </xdr:from>
    <xdr:to>
      <xdr:col>10</xdr:col>
      <xdr:colOff>342900</xdr:colOff>
      <xdr:row>3</xdr:row>
      <xdr:rowOff>169544</xdr:rowOff>
    </xdr:to>
    <xdr:pic>
      <xdr:nvPicPr>
        <xdr:cNvPr id="54" name="Imagen 53">
          <a:extLst>
            <a:ext uri="{FF2B5EF4-FFF2-40B4-BE49-F238E27FC236}">
              <a16:creationId xmlns:a16="http://schemas.microsoft.com/office/drawing/2014/main" id="{00000000-0008-0000-1300-000036000000}"/>
            </a:ext>
          </a:extLst>
        </xdr:cNvPr>
        <xdr:cNvPicPr>
          <a:picLocks noChangeAspect="1"/>
        </xdr:cNvPicPr>
      </xdr:nvPicPr>
      <xdr:blipFill>
        <a:blip xmlns:r="http://schemas.openxmlformats.org/officeDocument/2006/relationships" r:embed="rId3"/>
        <a:stretch>
          <a:fillRect/>
        </a:stretch>
      </xdr:blipFill>
      <xdr:spPr>
        <a:xfrm>
          <a:off x="7211695" y="51135"/>
          <a:ext cx="627380" cy="6899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555625</xdr:colOff>
      <xdr:row>0</xdr:row>
      <xdr:rowOff>41585</xdr:rowOff>
    </xdr:from>
    <xdr:to>
      <xdr:col>12</xdr:col>
      <xdr:colOff>1238250</xdr:colOff>
      <xdr:row>3</xdr:row>
      <xdr:rowOff>190499</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7750" y="41585"/>
          <a:ext cx="682625" cy="768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xdr:colOff>
      <xdr:row>0</xdr:row>
      <xdr:rowOff>11906</xdr:rowOff>
    </xdr:from>
    <xdr:to>
      <xdr:col>0</xdr:col>
      <xdr:colOff>1762124</xdr:colOff>
      <xdr:row>3</xdr:row>
      <xdr:rowOff>190499</xdr:rowOff>
    </xdr:to>
    <xdr:pic>
      <xdr:nvPicPr>
        <xdr:cNvPr id="5" name="Imagen 4" descr="Membretes_2024_2-01">
          <a:extLst>
            <a:ext uri="{FF2B5EF4-FFF2-40B4-BE49-F238E27FC236}">
              <a16:creationId xmlns:a16="http://schemas.microsoft.com/office/drawing/2014/main" id="{00000000-0008-0000-1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1" t="13590" r="66586" b="23640"/>
        <a:stretch/>
      </xdr:blipFill>
      <xdr:spPr bwMode="auto">
        <a:xfrm>
          <a:off x="71437" y="11906"/>
          <a:ext cx="1690687" cy="785812"/>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702468</xdr:colOff>
      <xdr:row>0</xdr:row>
      <xdr:rowOff>0</xdr:rowOff>
    </xdr:from>
    <xdr:to>
      <xdr:col>5</xdr:col>
      <xdr:colOff>1607343</xdr:colOff>
      <xdr:row>3</xdr:row>
      <xdr:rowOff>166687</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737" t="14669" r="19737" b="18460"/>
        <a:stretch/>
      </xdr:blipFill>
      <xdr:spPr bwMode="auto">
        <a:xfrm>
          <a:off x="12358687" y="0"/>
          <a:ext cx="904875"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1828800</xdr:colOff>
      <xdr:row>3</xdr:row>
      <xdr:rowOff>180281</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828800" cy="751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17</xdr:row>
      <xdr:rowOff>288633</xdr:rowOff>
    </xdr:from>
    <xdr:to>
      <xdr:col>0</xdr:col>
      <xdr:colOff>1</xdr:colOff>
      <xdr:row>40</xdr:row>
      <xdr:rowOff>288634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3924300" y="9880308"/>
          <a:ext cx="78486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42</xdr:row>
      <xdr:rowOff>0</xdr:rowOff>
    </xdr:from>
    <xdr:to>
      <xdr:col>0</xdr:col>
      <xdr:colOff>2</xdr:colOff>
      <xdr:row>43</xdr:row>
      <xdr:rowOff>0</xdr:rowOff>
    </xdr:to>
    <xdr:sp macro="" textlink="">
      <xdr:nvSpPr>
        <xdr:cNvPr id="3" name="CuadroTexto 2">
          <a:extLst>
            <a:ext uri="{FF2B5EF4-FFF2-40B4-BE49-F238E27FC236}">
              <a16:creationId xmlns:a16="http://schemas.microsoft.com/office/drawing/2014/main" id="{00000000-0008-0000-0400-000003000000}"/>
            </a:ext>
          </a:extLst>
        </xdr:cNvPr>
        <xdr:cNvSpPr txBox="1"/>
      </xdr:nvSpPr>
      <xdr:spPr>
        <a:xfrm rot="16200000">
          <a:off x="-100012" y="14168437"/>
          <a:ext cx="200025"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272144</xdr:colOff>
      <xdr:row>0</xdr:row>
      <xdr:rowOff>0</xdr:rowOff>
    </xdr:from>
    <xdr:to>
      <xdr:col>19</xdr:col>
      <xdr:colOff>1143000</xdr:colOff>
      <xdr:row>3</xdr:row>
      <xdr:rowOff>136071</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5" t="13989" r="14215" b="19422"/>
        <a:stretch/>
      </xdr:blipFill>
      <xdr:spPr bwMode="auto">
        <a:xfrm>
          <a:off x="14140544" y="0"/>
          <a:ext cx="870856" cy="888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81643</xdr:colOff>
      <xdr:row>1</xdr:row>
      <xdr:rowOff>27214</xdr:rowOff>
    </xdr:from>
    <xdr:to>
      <xdr:col>1</xdr:col>
      <xdr:colOff>376918</xdr:colOff>
      <xdr:row>2</xdr:row>
      <xdr:rowOff>118642</xdr:rowOff>
    </xdr:to>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43" y="274864"/>
          <a:ext cx="866775" cy="348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9518074" y="0"/>
          <a:ext cx="649118" cy="785379"/>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332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154780</xdr:colOff>
      <xdr:row>0</xdr:row>
      <xdr:rowOff>71438</xdr:rowOff>
    </xdr:from>
    <xdr:to>
      <xdr:col>9</xdr:col>
      <xdr:colOff>797717</xdr:colOff>
      <xdr:row>3</xdr:row>
      <xdr:rowOff>181450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547" t="14726" r="10698" b="13355"/>
        <a:stretch/>
      </xdr:blipFill>
      <xdr:spPr bwMode="auto">
        <a:xfrm>
          <a:off x="15232855" y="71438"/>
          <a:ext cx="642937" cy="681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66673</xdr:colOff>
      <xdr:row>0</xdr:row>
      <xdr:rowOff>44734</xdr:rowOff>
    </xdr:from>
    <xdr:to>
      <xdr:col>1</xdr:col>
      <xdr:colOff>750093</xdr:colOff>
      <xdr:row>3</xdr:row>
      <xdr:rowOff>168117</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3" y="44734"/>
          <a:ext cx="1693070" cy="69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259772</xdr:colOff>
      <xdr:row>0</xdr:row>
      <xdr:rowOff>86591</xdr:rowOff>
    </xdr:from>
    <xdr:to>
      <xdr:col>0</xdr:col>
      <xdr:colOff>1876135</xdr:colOff>
      <xdr:row>3</xdr:row>
      <xdr:rowOff>35545</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2" y="86591"/>
          <a:ext cx="1616363" cy="684977"/>
        </a:xfrm>
        <a:prstGeom prst="rect">
          <a:avLst/>
        </a:prstGeom>
      </xdr:spPr>
    </xdr:pic>
    <xdr:clientData/>
  </xdr:twoCellAnchor>
  <xdr:twoCellAnchor editAs="oneCell">
    <xdr:from>
      <xdr:col>9</xdr:col>
      <xdr:colOff>245340</xdr:colOff>
      <xdr:row>0</xdr:row>
      <xdr:rowOff>28863</xdr:rowOff>
    </xdr:from>
    <xdr:to>
      <xdr:col>9</xdr:col>
      <xdr:colOff>966617</xdr:colOff>
      <xdr:row>3</xdr:row>
      <xdr:rowOff>130200</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14749317" y="28863"/>
          <a:ext cx="721277" cy="837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853011</xdr:colOff>
      <xdr:row>0</xdr:row>
      <xdr:rowOff>69812</xdr:rowOff>
    </xdr:from>
    <xdr:to>
      <xdr:col>5</xdr:col>
      <xdr:colOff>1502129</xdr:colOff>
      <xdr:row>3</xdr:row>
      <xdr:rowOff>94057</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3193489" y="69812"/>
          <a:ext cx="649118" cy="76663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11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UDITORIAS%20A&#209;O%202022\DOCUMENTOS%20ESTRAT&#201;GICOS%20DE%20LA%20OCI%20%202022\mapa%20de%20riesgos%202022\MAPA%20DE%20RIESGOS%20%20CORRUPCION%20%20ACTUALIZADO%20%20DIC%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UDITORIAS%20%20A&#209;O%202023\DOCUEMENTOS%20%20ESTRATEGICOS%20%20%20DE%20LA%20OFICINA%20DE%20CONTROL%20INTERNO\MAPAS%20DE%20RIESGOS\MAPA%20DE%20RIESGOS%20%202023%20%20%20ADMON%20%20Y%20DE%20CORRUPCION\MAPA%20RIESGOS%20%20CORRUPCION%20%20ACTUALIZADO%20%20ENERO%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ONTROL%20INTERNO\Downloads\RIESGOS%20FISCALES%20Y%20GESTION%2020255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MAPA%20DE%20RIESGOS%20%20FORMULADOS%20ENERO%202024\RIESGOS%20DE%20GESTION%20Y%20FISCA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andy%20Poveda%20Vargas\Downloads\MAPA%20DE%20RIESGOS%20DE%20CORRUP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Formato%20Mapa%20de%20riesgos%20de%20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7">
          <cell r="C27">
            <v>4</v>
          </cell>
          <cell r="D27">
            <v>4</v>
          </cell>
          <cell r="E27">
            <v>4</v>
          </cell>
          <cell r="F27">
            <v>4</v>
          </cell>
          <cell r="G27">
            <v>4</v>
          </cell>
          <cell r="H27">
            <v>5</v>
          </cell>
        </row>
        <row r="32">
          <cell r="C32">
            <v>4</v>
          </cell>
          <cell r="D32">
            <v>4</v>
          </cell>
          <cell r="E32">
            <v>4</v>
          </cell>
          <cell r="F32">
            <v>4</v>
          </cell>
          <cell r="G32">
            <v>4</v>
          </cell>
          <cell r="H32">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4">
          <cell r="C24">
            <v>4</v>
          </cell>
          <cell r="D24">
            <v>3</v>
          </cell>
          <cell r="E24">
            <v>2</v>
          </cell>
          <cell r="F24">
            <v>3</v>
          </cell>
          <cell r="G24">
            <v>2</v>
          </cell>
          <cell r="H24">
            <v>1</v>
          </cell>
        </row>
        <row r="25">
          <cell r="C25">
            <v>4</v>
          </cell>
        </row>
        <row r="27">
          <cell r="C27">
            <v>4</v>
          </cell>
          <cell r="D27">
            <v>4</v>
          </cell>
          <cell r="E27">
            <v>4</v>
          </cell>
          <cell r="F27">
            <v>4</v>
          </cell>
          <cell r="G27">
            <v>4</v>
          </cell>
          <cell r="H27">
            <v>5</v>
          </cell>
        </row>
        <row r="28">
          <cell r="C28">
            <v>4</v>
          </cell>
          <cell r="D28">
            <v>4</v>
          </cell>
          <cell r="E28">
            <v>5</v>
          </cell>
          <cell r="F28">
            <v>5</v>
          </cell>
          <cell r="G28">
            <v>4</v>
          </cell>
          <cell r="H28">
            <v>4</v>
          </cell>
        </row>
        <row r="30">
          <cell r="C30">
            <v>3</v>
          </cell>
          <cell r="D30">
            <v>3</v>
          </cell>
          <cell r="E30">
            <v>3</v>
          </cell>
          <cell r="F30">
            <v>3</v>
          </cell>
          <cell r="G30">
            <v>3</v>
          </cell>
          <cell r="H30">
            <v>4</v>
          </cell>
        </row>
        <row r="33">
          <cell r="C33">
            <v>4</v>
          </cell>
          <cell r="D33">
            <v>4</v>
          </cell>
          <cell r="E33">
            <v>4</v>
          </cell>
          <cell r="F33">
            <v>4</v>
          </cell>
          <cell r="G33">
            <v>4</v>
          </cell>
          <cell r="H33">
            <v>5</v>
          </cell>
        </row>
        <row r="35">
          <cell r="C35">
            <v>3</v>
          </cell>
          <cell r="D35">
            <v>5</v>
          </cell>
          <cell r="E35">
            <v>3</v>
          </cell>
          <cell r="F35">
            <v>4</v>
          </cell>
          <cell r="G35">
            <v>5</v>
          </cell>
          <cell r="H35">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uctivo"/>
      <sheetName val="Contexto"/>
      <sheetName val="Priorizacion de Causa"/>
      <sheetName val="DOFA"/>
      <sheetName val="Mapa final"/>
      <sheetName val="Matriz Calor Inherente"/>
      <sheetName val="Matriz Calor Residual"/>
      <sheetName val="Tabla probabilidad"/>
      <sheetName val="Tabla Impacto"/>
      <sheetName val="Tabla Valoración controles"/>
      <sheetName val="Hoja2"/>
      <sheetName val="Hoja3"/>
      <sheetName val="Opciones Tratamiento"/>
      <sheetName val="Hoja1"/>
    </sheetNames>
    <sheetDataSet>
      <sheetData sheetId="0"/>
      <sheetData sheetId="1">
        <row r="15">
          <cell r="F15" t="str">
            <v>Líderes de proceso asignando   en personal vinculado mediante contrato de prestación de servicios la responsabilidad de reportes de ley a los entes de control, y a su vez, la emisión de respuestas a los requerimientos de dichos entes.</v>
          </cell>
        </row>
        <row r="19">
          <cell r="F19" t="str">
            <v xml:space="preserve">Desconocimiento de la actualización normativa. </v>
          </cell>
        </row>
        <row r="22">
          <cell r="B22" t="str">
            <v>Entidades públicas realizando cargue  de informes de ley  a través de aplicativos de entes de control,  de forma simultanea. (Control interno contable, derechos de autor y furag)</v>
          </cell>
          <cell r="D22" t="str">
            <v xml:space="preserve">Olvido de los informes  generados  por la Oficina de control interno  y  pendientes de socialización  a la Alta Dirección  en el Comité de Coordinación de Control Interno, en el momento previo a la  convocatoria  para la  elaboración del orden del dia. </v>
          </cell>
        </row>
        <row r="25">
          <cell r="D25" t="str">
            <v xml:space="preserve">Desconocimiento del personal adscrito a la Oficina de control interno de los  cambios normativos que impliquen  nuevos informes a cargo de la Oficina  o modificaciones a la periodicidad del reporte de los informes de ley. </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uctivo"/>
      <sheetName val="Contexto"/>
      <sheetName val="Priorizacion de Causas"/>
      <sheetName val="DOFA"/>
      <sheetName val="Mapa final"/>
      <sheetName val="Matriz Calor Inherente (2)"/>
      <sheetName val="Matriz Calor Residual"/>
      <sheetName val="Tabla probabilidad"/>
      <sheetName val="Tabla Impacto"/>
      <sheetName val="Tabla Valoración controles"/>
      <sheetName val="Opciones Tratamiento"/>
      <sheetName val="Hoja1"/>
    </sheetNames>
    <sheetDataSet>
      <sheetData sheetId="0"/>
      <sheetData sheetId="1">
        <row r="14">
          <cell r="F14" t="str">
            <v>Ausencia  de formulación controles  y  de registros en los procedimientos a auditar.</v>
          </cell>
        </row>
        <row r="21">
          <cell r="B21" t="str">
            <v xml:space="preserve">Adquisición de equipos eficientes energéticamente (con menor consumo de energía). </v>
          </cell>
          <cell r="D21" t="str">
            <v>Omisión en la aplicación de la normativa asociada al seguimiento y/o evaluación</v>
          </cell>
        </row>
        <row r="24">
          <cell r="D24" t="str">
            <v xml:space="preserve">Omitir información relevante para la auditoría, con conocimiento de causa. </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1">
          <cell r="B1" t="str">
            <v xml:space="preserve">PROCESO:  SISTEMA INTEGRADO DE GESTIÓN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sheetData sheetId="1">
        <row r="1">
          <cell r="B1" t="str">
            <v xml:space="preserve">PROCESO: </v>
          </cell>
        </row>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0"/>
  <sheetViews>
    <sheetView workbookViewId="0">
      <selection activeCell="E3" sqref="E3"/>
    </sheetView>
  </sheetViews>
  <sheetFormatPr baseColWidth="10" defaultColWidth="11.44140625" defaultRowHeight="13.8" x14ac:dyDescent="0.25"/>
  <cols>
    <col min="1" max="1" width="22.44140625" style="1" customWidth="1"/>
    <col min="2" max="3" width="11.44140625" style="1"/>
    <col min="4" max="4" width="45.109375" style="1" customWidth="1"/>
    <col min="5" max="5" width="29.33203125" style="1" customWidth="1"/>
    <col min="6" max="6" width="15.44140625" style="1" customWidth="1"/>
    <col min="7" max="16384" width="11.44140625" style="1"/>
  </cols>
  <sheetData>
    <row r="1" spans="1:7" ht="21" customHeight="1" x14ac:dyDescent="0.25">
      <c r="A1" s="374"/>
      <c r="B1" s="380" t="s">
        <v>251</v>
      </c>
      <c r="C1" s="381"/>
      <c r="D1" s="382"/>
      <c r="E1" s="28" t="s">
        <v>413</v>
      </c>
      <c r="F1" s="377"/>
    </row>
    <row r="2" spans="1:7" ht="14.25" customHeight="1" x14ac:dyDescent="0.25">
      <c r="A2" s="375"/>
      <c r="B2" s="383"/>
      <c r="C2" s="384"/>
      <c r="D2" s="385"/>
      <c r="E2" s="27" t="s">
        <v>414</v>
      </c>
      <c r="F2" s="378"/>
    </row>
    <row r="3" spans="1:7" ht="15" customHeight="1" x14ac:dyDescent="0.25">
      <c r="A3" s="375"/>
      <c r="B3" s="383"/>
      <c r="C3" s="384"/>
      <c r="D3" s="385"/>
      <c r="E3" s="27" t="s">
        <v>415</v>
      </c>
      <c r="F3" s="378"/>
    </row>
    <row r="4" spans="1:7" ht="15" customHeight="1" thickBot="1" x14ac:dyDescent="0.3">
      <c r="A4" s="376"/>
      <c r="B4" s="386"/>
      <c r="C4" s="387"/>
      <c r="D4" s="388"/>
      <c r="E4" s="29" t="s">
        <v>346</v>
      </c>
      <c r="F4" s="379"/>
    </row>
    <row r="5" spans="1:7" ht="14.4" thickBot="1" x14ac:dyDescent="0.3"/>
    <row r="6" spans="1:7" ht="42.75" customHeight="1" x14ac:dyDescent="0.25">
      <c r="A6" s="112" t="s">
        <v>252</v>
      </c>
      <c r="B6" s="389" t="s">
        <v>262</v>
      </c>
      <c r="C6" s="389"/>
      <c r="D6" s="389"/>
      <c r="E6" s="389"/>
      <c r="F6" s="390"/>
    </row>
    <row r="7" spans="1:7" ht="50.25" customHeight="1" thickBot="1" x14ac:dyDescent="0.3">
      <c r="A7" s="113" t="s">
        <v>253</v>
      </c>
      <c r="B7" s="391" t="s">
        <v>254</v>
      </c>
      <c r="C7" s="391"/>
      <c r="D7" s="391"/>
      <c r="E7" s="391"/>
      <c r="F7" s="392"/>
    </row>
    <row r="8" spans="1:7" ht="17.25" customHeight="1" x14ac:dyDescent="0.25">
      <c r="A8" s="394"/>
      <c r="B8" s="394"/>
      <c r="C8" s="394"/>
      <c r="D8" s="394"/>
      <c r="E8" s="394"/>
      <c r="F8" s="394"/>
    </row>
    <row r="9" spans="1:7" ht="62.25" customHeight="1" x14ac:dyDescent="0.25">
      <c r="A9" s="393" t="s">
        <v>338</v>
      </c>
      <c r="B9" s="393"/>
      <c r="C9" s="393"/>
      <c r="D9" s="393"/>
      <c r="E9" s="393"/>
      <c r="F9" s="393"/>
    </row>
    <row r="10" spans="1:7" ht="18" customHeight="1" thickBot="1" x14ac:dyDescent="0.3">
      <c r="A10" s="372"/>
      <c r="B10" s="373"/>
      <c r="C10" s="373"/>
      <c r="D10" s="373"/>
      <c r="E10" s="373"/>
      <c r="F10" s="373"/>
      <c r="G10" s="373"/>
    </row>
    <row r="11" spans="1:7" ht="24.75" customHeight="1" x14ac:dyDescent="0.25">
      <c r="A11" s="336" t="s">
        <v>255</v>
      </c>
      <c r="B11" s="337"/>
      <c r="C11" s="337"/>
      <c r="D11" s="337"/>
      <c r="E11" s="337"/>
      <c r="F11" s="338"/>
    </row>
    <row r="12" spans="1:7" ht="283.5" customHeight="1" thickBot="1" x14ac:dyDescent="0.3">
      <c r="A12" s="339" t="s">
        <v>334</v>
      </c>
      <c r="B12" s="340"/>
      <c r="C12" s="340"/>
      <c r="D12" s="340"/>
      <c r="E12" s="340"/>
      <c r="F12" s="341"/>
    </row>
    <row r="13" spans="1:7" ht="18" customHeight="1" thickBot="1" x14ac:dyDescent="0.3">
      <c r="A13" s="335"/>
      <c r="B13" s="335"/>
      <c r="C13" s="335"/>
      <c r="D13" s="335"/>
      <c r="E13" s="335"/>
      <c r="F13" s="335"/>
    </row>
    <row r="14" spans="1:7" ht="26.25" customHeight="1" x14ac:dyDescent="0.25">
      <c r="A14" s="336" t="s">
        <v>256</v>
      </c>
      <c r="B14" s="337"/>
      <c r="C14" s="337"/>
      <c r="D14" s="337"/>
      <c r="E14" s="337"/>
      <c r="F14" s="338"/>
    </row>
    <row r="15" spans="1:7" ht="233.25" customHeight="1" thickBot="1" x14ac:dyDescent="0.3">
      <c r="A15" s="339" t="s">
        <v>340</v>
      </c>
      <c r="B15" s="340"/>
      <c r="C15" s="340"/>
      <c r="D15" s="340"/>
      <c r="E15" s="340"/>
      <c r="F15" s="341"/>
    </row>
    <row r="16" spans="1:7" ht="14.4" thickBot="1" x14ac:dyDescent="0.3"/>
    <row r="17" spans="1:6" ht="27" customHeight="1" x14ac:dyDescent="0.25">
      <c r="A17" s="342" t="s">
        <v>257</v>
      </c>
      <c r="B17" s="343"/>
      <c r="C17" s="343"/>
      <c r="D17" s="343"/>
      <c r="E17" s="343"/>
      <c r="F17" s="344"/>
    </row>
    <row r="18" spans="1:6" ht="282.75" customHeight="1" thickBot="1" x14ac:dyDescent="0.3">
      <c r="A18" s="345" t="s">
        <v>335</v>
      </c>
      <c r="B18" s="346"/>
      <c r="C18" s="346"/>
      <c r="D18" s="346"/>
      <c r="E18" s="346"/>
      <c r="F18" s="347"/>
    </row>
    <row r="19" spans="1:6" ht="14.4" thickBot="1" x14ac:dyDescent="0.3"/>
    <row r="20" spans="1:6" ht="28.5" customHeight="1" thickBot="1" x14ac:dyDescent="0.3">
      <c r="A20" s="348" t="s">
        <v>291</v>
      </c>
      <c r="B20" s="349"/>
      <c r="C20" s="349"/>
      <c r="D20" s="349"/>
      <c r="E20" s="349"/>
      <c r="F20" s="350"/>
    </row>
    <row r="21" spans="1:6" ht="375" customHeight="1" x14ac:dyDescent="0.25">
      <c r="A21" s="357" t="s">
        <v>336</v>
      </c>
      <c r="B21" s="358"/>
      <c r="C21" s="358"/>
      <c r="D21" s="358"/>
      <c r="E21" s="358"/>
      <c r="F21" s="359"/>
    </row>
    <row r="22" spans="1:6" ht="134.25" customHeight="1" thickBot="1" x14ac:dyDescent="0.3">
      <c r="A22" s="360"/>
      <c r="B22" s="361"/>
      <c r="C22" s="361"/>
      <c r="D22" s="361"/>
      <c r="E22" s="361"/>
      <c r="F22" s="362"/>
    </row>
    <row r="23" spans="1:6" ht="39" customHeight="1" thickBot="1" x14ac:dyDescent="0.3">
      <c r="A23" s="95"/>
      <c r="B23" s="95"/>
      <c r="C23" s="95"/>
      <c r="D23" s="95"/>
      <c r="E23" s="95"/>
      <c r="F23" s="95"/>
    </row>
    <row r="24" spans="1:6" ht="27" customHeight="1" x14ac:dyDescent="0.25">
      <c r="A24" s="351" t="s">
        <v>258</v>
      </c>
      <c r="B24" s="352"/>
      <c r="C24" s="352"/>
      <c r="D24" s="352"/>
      <c r="E24" s="352"/>
      <c r="F24" s="353"/>
    </row>
    <row r="25" spans="1:6" ht="225.75" customHeight="1" thickBot="1" x14ac:dyDescent="0.3">
      <c r="A25" s="339" t="s">
        <v>292</v>
      </c>
      <c r="B25" s="340"/>
      <c r="C25" s="340"/>
      <c r="D25" s="340"/>
      <c r="E25" s="340"/>
      <c r="F25" s="341"/>
    </row>
    <row r="26" spans="1:6" ht="14.4" thickBot="1" x14ac:dyDescent="0.3"/>
    <row r="27" spans="1:6" ht="30.75" customHeight="1" x14ac:dyDescent="0.25">
      <c r="A27" s="354" t="s">
        <v>259</v>
      </c>
      <c r="B27" s="355"/>
      <c r="C27" s="355"/>
      <c r="D27" s="355"/>
      <c r="E27" s="355"/>
      <c r="F27" s="356"/>
    </row>
    <row r="28" spans="1:6" ht="105" customHeight="1" thickBot="1" x14ac:dyDescent="0.3">
      <c r="A28" s="401" t="s">
        <v>293</v>
      </c>
      <c r="B28" s="402"/>
      <c r="C28" s="402"/>
      <c r="D28" s="402"/>
      <c r="E28" s="402"/>
      <c r="F28" s="403"/>
    </row>
    <row r="29" spans="1:6" ht="14.4" thickBot="1" x14ac:dyDescent="0.3"/>
    <row r="30" spans="1:6" ht="28.5" customHeight="1" x14ac:dyDescent="0.25">
      <c r="A30" s="404" t="s">
        <v>260</v>
      </c>
      <c r="B30" s="405"/>
      <c r="C30" s="405"/>
      <c r="D30" s="405"/>
      <c r="E30" s="405"/>
      <c r="F30" s="406"/>
    </row>
    <row r="31" spans="1:6" ht="219" customHeight="1" thickBot="1" x14ac:dyDescent="0.3">
      <c r="A31" s="339" t="s">
        <v>300</v>
      </c>
      <c r="B31" s="340"/>
      <c r="C31" s="340"/>
      <c r="D31" s="340"/>
      <c r="E31" s="340"/>
      <c r="F31" s="341"/>
    </row>
    <row r="32" spans="1:6" ht="14.4" thickBot="1" x14ac:dyDescent="0.3"/>
    <row r="33" spans="1:6" ht="27.75" customHeight="1" x14ac:dyDescent="0.25">
      <c r="A33" s="404" t="s">
        <v>261</v>
      </c>
      <c r="B33" s="405"/>
      <c r="C33" s="405"/>
      <c r="D33" s="405"/>
      <c r="E33" s="405"/>
      <c r="F33" s="406"/>
    </row>
    <row r="34" spans="1:6" ht="170.25" customHeight="1" thickBot="1" x14ac:dyDescent="0.3">
      <c r="A34" s="339" t="s">
        <v>301</v>
      </c>
      <c r="B34" s="340"/>
      <c r="C34" s="340"/>
      <c r="D34" s="340"/>
      <c r="E34" s="340"/>
      <c r="F34" s="341"/>
    </row>
    <row r="35" spans="1:6" ht="14.4" thickBot="1" x14ac:dyDescent="0.3"/>
    <row r="36" spans="1:6" ht="27.75" customHeight="1" x14ac:dyDescent="0.25">
      <c r="A36" s="363" t="s">
        <v>267</v>
      </c>
      <c r="B36" s="364"/>
      <c r="C36" s="364"/>
      <c r="D36" s="364"/>
      <c r="E36" s="364"/>
      <c r="F36" s="365"/>
    </row>
    <row r="37" spans="1:6" ht="208.5" customHeight="1" thickBot="1" x14ac:dyDescent="0.3">
      <c r="A37" s="339" t="s">
        <v>337</v>
      </c>
      <c r="B37" s="340"/>
      <c r="C37" s="340"/>
      <c r="D37" s="340"/>
      <c r="E37" s="340"/>
      <c r="F37" s="341"/>
    </row>
    <row r="38" spans="1:6" ht="14.4" thickBot="1" x14ac:dyDescent="0.3"/>
    <row r="39" spans="1:6" ht="29.25" customHeight="1" x14ac:dyDescent="0.25">
      <c r="A39" s="395" t="s">
        <v>341</v>
      </c>
      <c r="B39" s="396"/>
      <c r="C39" s="396"/>
      <c r="D39" s="396"/>
      <c r="E39" s="396"/>
      <c r="F39" s="397"/>
    </row>
    <row r="40" spans="1:6" ht="274.5" customHeight="1" thickBot="1" x14ac:dyDescent="0.3">
      <c r="A40" s="339" t="s">
        <v>294</v>
      </c>
      <c r="B40" s="340"/>
      <c r="C40" s="340"/>
      <c r="D40" s="340"/>
      <c r="E40" s="340"/>
      <c r="F40" s="341"/>
    </row>
    <row r="41" spans="1:6" ht="14.4" thickBot="1" x14ac:dyDescent="0.3"/>
    <row r="42" spans="1:6" ht="29.25" customHeight="1" x14ac:dyDescent="0.25">
      <c r="A42" s="395" t="s">
        <v>263</v>
      </c>
      <c r="B42" s="396"/>
      <c r="C42" s="396"/>
      <c r="D42" s="396"/>
      <c r="E42" s="396"/>
      <c r="F42" s="397"/>
    </row>
    <row r="43" spans="1:6" s="148" customFormat="1" ht="181.5" customHeight="1" thickBot="1" x14ac:dyDescent="0.35">
      <c r="A43" s="398" t="s">
        <v>295</v>
      </c>
      <c r="B43" s="399"/>
      <c r="C43" s="399"/>
      <c r="D43" s="399"/>
      <c r="E43" s="399"/>
      <c r="F43" s="400"/>
    </row>
    <row r="44" spans="1:6" ht="15.75" customHeight="1" thickBot="1" x14ac:dyDescent="0.3">
      <c r="A44" s="95"/>
      <c r="B44" s="95"/>
      <c r="C44" s="95"/>
      <c r="D44" s="95"/>
      <c r="E44" s="95"/>
      <c r="F44" s="95"/>
    </row>
    <row r="45" spans="1:6" ht="19.5" customHeight="1" x14ac:dyDescent="0.25">
      <c r="A45" s="366" t="s">
        <v>268</v>
      </c>
      <c r="B45" s="367"/>
      <c r="C45" s="367"/>
      <c r="D45" s="367"/>
      <c r="E45" s="367"/>
      <c r="F45" s="368"/>
    </row>
    <row r="46" spans="1:6" ht="363" customHeight="1" thickBot="1" x14ac:dyDescent="0.3">
      <c r="A46" s="369" t="s">
        <v>302</v>
      </c>
      <c r="B46" s="370"/>
      <c r="C46" s="370"/>
      <c r="D46" s="370"/>
      <c r="E46" s="370"/>
      <c r="F46" s="371"/>
    </row>
    <row r="47" spans="1:6" ht="14.4" thickBot="1" x14ac:dyDescent="0.3"/>
    <row r="48" spans="1:6" ht="27.75" customHeight="1" thickBot="1" x14ac:dyDescent="0.3">
      <c r="A48" s="326" t="s">
        <v>264</v>
      </c>
      <c r="B48" s="327"/>
      <c r="C48" s="327"/>
      <c r="D48" s="327"/>
      <c r="E48" s="327"/>
      <c r="F48" s="328"/>
    </row>
    <row r="49" spans="1:6" ht="409.6" customHeight="1" x14ac:dyDescent="0.25">
      <c r="A49" s="329" t="s">
        <v>303</v>
      </c>
      <c r="B49" s="330"/>
      <c r="C49" s="330"/>
      <c r="D49" s="330"/>
      <c r="E49" s="330"/>
      <c r="F49" s="331"/>
    </row>
    <row r="50" spans="1:6" ht="77.25" customHeight="1" thickBot="1" x14ac:dyDescent="0.3">
      <c r="A50" s="332"/>
      <c r="B50" s="333"/>
      <c r="C50" s="333"/>
      <c r="D50" s="333"/>
      <c r="E50" s="333"/>
      <c r="F50" s="334"/>
    </row>
  </sheetData>
  <sheetProtection selectLockedCells="1"/>
  <mergeCells count="35">
    <mergeCell ref="A39:F39"/>
    <mergeCell ref="A40:F40"/>
    <mergeCell ref="A42:F42"/>
    <mergeCell ref="A43:F43"/>
    <mergeCell ref="A28:F28"/>
    <mergeCell ref="A30:F30"/>
    <mergeCell ref="A31:F31"/>
    <mergeCell ref="A33:F33"/>
    <mergeCell ref="A34:F34"/>
    <mergeCell ref="A12:F12"/>
    <mergeCell ref="A10:G10"/>
    <mergeCell ref="A1:A4"/>
    <mergeCell ref="F1:F4"/>
    <mergeCell ref="A11:F11"/>
    <mergeCell ref="B1:D4"/>
    <mergeCell ref="B6:F6"/>
    <mergeCell ref="B7:F7"/>
    <mergeCell ref="A9:F9"/>
    <mergeCell ref="A8:F8"/>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J16"/>
  <sheetViews>
    <sheetView zoomScale="66" zoomScaleNormal="66" workbookViewId="0">
      <selection activeCell="D13" sqref="D13:D16"/>
    </sheetView>
  </sheetViews>
  <sheetFormatPr baseColWidth="10" defaultColWidth="11.44140625" defaultRowHeight="13.8" x14ac:dyDescent="0.25"/>
  <cols>
    <col min="1" max="1" width="31" style="1" customWidth="1"/>
    <col min="2" max="2" width="39.5546875" style="1" customWidth="1"/>
    <col min="3" max="3" width="29" style="1" customWidth="1"/>
    <col min="4" max="4" width="43.5546875" style="1" customWidth="1"/>
    <col min="5" max="5" width="32.88671875" style="1" customWidth="1"/>
    <col min="6" max="7" width="10.44140625" style="1" customWidth="1"/>
    <col min="8" max="9" width="14.109375" style="1" customWidth="1"/>
    <col min="10" max="10" width="16.6640625" style="1" customWidth="1"/>
    <col min="11" max="16384" width="11.44140625" style="1"/>
  </cols>
  <sheetData>
    <row r="1" spans="1:10" ht="28.5" customHeight="1" x14ac:dyDescent="0.25">
      <c r="A1" s="642"/>
      <c r="B1" s="647" t="str">
        <f>[5]CONTEXTO!B1</f>
        <v xml:space="preserve">PROCESO:  SISTEMA INTEGRADO DE GESTIÓN </v>
      </c>
      <c r="C1" s="648"/>
      <c r="D1" s="648"/>
      <c r="E1" s="648"/>
      <c r="F1" s="648"/>
      <c r="G1" s="648"/>
      <c r="H1" s="648"/>
      <c r="I1" s="649"/>
      <c r="J1" s="644"/>
    </row>
    <row r="2" spans="1:10" ht="14.25" customHeight="1" x14ac:dyDescent="0.25">
      <c r="A2" s="643"/>
      <c r="B2" s="650" t="s">
        <v>66</v>
      </c>
      <c r="C2" s="651"/>
      <c r="D2" s="651"/>
      <c r="E2" s="651"/>
      <c r="F2" s="651"/>
      <c r="G2" s="651"/>
      <c r="H2" s="651"/>
      <c r="I2" s="652"/>
      <c r="J2" s="645"/>
    </row>
    <row r="3" spans="1:10" ht="15" customHeight="1" x14ac:dyDescent="0.25">
      <c r="A3" s="643"/>
      <c r="B3" s="653"/>
      <c r="C3" s="654"/>
      <c r="D3" s="654"/>
      <c r="E3" s="654"/>
      <c r="F3" s="654"/>
      <c r="G3" s="654"/>
      <c r="H3" s="654"/>
      <c r="I3" s="655"/>
      <c r="J3" s="645"/>
    </row>
    <row r="4" spans="1:10" ht="15" customHeight="1" thickBot="1" x14ac:dyDescent="0.3">
      <c r="A4" s="643"/>
      <c r="B4" s="656"/>
      <c r="C4" s="657"/>
      <c r="D4" s="657"/>
      <c r="E4" s="657"/>
      <c r="F4" s="657"/>
      <c r="G4" s="657"/>
      <c r="H4" s="657"/>
      <c r="I4" s="658"/>
      <c r="J4" s="646"/>
    </row>
    <row r="5" spans="1:10" x14ac:dyDescent="0.25">
      <c r="A5" s="662"/>
      <c r="B5" s="663"/>
      <c r="C5" s="663"/>
      <c r="D5" s="663"/>
      <c r="E5" s="663"/>
      <c r="F5" s="663"/>
      <c r="G5" s="663"/>
      <c r="H5" s="663"/>
      <c r="I5" s="663"/>
      <c r="J5" s="664"/>
    </row>
    <row r="6" spans="1:10" ht="15" customHeight="1" x14ac:dyDescent="0.25">
      <c r="A6" s="671" t="s">
        <v>32</v>
      </c>
      <c r="B6" s="671"/>
      <c r="C6" s="671"/>
      <c r="D6" s="671"/>
      <c r="E6" s="671"/>
      <c r="F6" s="671"/>
      <c r="G6" s="671"/>
      <c r="H6" s="671"/>
      <c r="I6" s="671"/>
      <c r="J6" s="671"/>
    </row>
    <row r="7" spans="1:10" s="64" customFormat="1" ht="15.75" customHeight="1" x14ac:dyDescent="0.25">
      <c r="A7" s="671"/>
      <c r="B7" s="671"/>
      <c r="C7" s="671"/>
      <c r="D7" s="671"/>
      <c r="E7" s="671"/>
      <c r="F7" s="671"/>
      <c r="G7" s="671"/>
      <c r="H7" s="671"/>
      <c r="I7" s="671"/>
      <c r="J7" s="671"/>
    </row>
    <row r="8" spans="1:10" s="64" customFormat="1" ht="25.5" customHeight="1" x14ac:dyDescent="0.25">
      <c r="A8" s="668" t="str">
        <f>CONTEXTO!A8</f>
        <v xml:space="preserve">PROCESO: Gestión de Evaluación y Seguimiento </v>
      </c>
      <c r="B8" s="669"/>
      <c r="C8" s="669"/>
      <c r="D8" s="669"/>
      <c r="E8" s="669"/>
      <c r="F8" s="669"/>
      <c r="G8" s="669"/>
      <c r="H8" s="669"/>
      <c r="I8" s="669"/>
      <c r="J8" s="670"/>
    </row>
    <row r="9" spans="1:10" s="64" customFormat="1" ht="71.25" customHeight="1" thickBot="1" x14ac:dyDescent="0.3">
      <c r="A9" s="665"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66"/>
      <c r="C9" s="666"/>
      <c r="D9" s="666"/>
      <c r="E9" s="666"/>
      <c r="F9" s="666"/>
      <c r="G9" s="666"/>
      <c r="H9" s="666"/>
      <c r="I9" s="666"/>
      <c r="J9" s="667"/>
    </row>
    <row r="10" spans="1:10" s="64" customFormat="1" ht="32.25" customHeight="1" thickBot="1" x14ac:dyDescent="0.3">
      <c r="A10" s="672"/>
      <c r="B10" s="672"/>
      <c r="C10" s="672"/>
      <c r="D10" s="672"/>
      <c r="E10" s="672"/>
      <c r="F10" s="672"/>
      <c r="G10" s="672"/>
      <c r="H10" s="672"/>
      <c r="I10" s="672"/>
      <c r="J10" s="672"/>
    </row>
    <row r="11" spans="1:10" ht="55.5" customHeight="1" x14ac:dyDescent="0.25">
      <c r="A11" s="251" t="s">
        <v>249</v>
      </c>
      <c r="B11" s="252" t="s">
        <v>248</v>
      </c>
      <c r="C11" s="253" t="s">
        <v>250</v>
      </c>
      <c r="D11" s="254" t="s">
        <v>78</v>
      </c>
      <c r="E11" s="255" t="s">
        <v>67</v>
      </c>
      <c r="F11" s="256" t="s">
        <v>68</v>
      </c>
      <c r="G11" s="256" t="s">
        <v>69</v>
      </c>
      <c r="H11" s="256" t="s">
        <v>70</v>
      </c>
      <c r="I11" s="256" t="s">
        <v>71</v>
      </c>
      <c r="J11" s="257" t="s">
        <v>72</v>
      </c>
    </row>
    <row r="12" spans="1:10" ht="50.25" customHeight="1" x14ac:dyDescent="0.25">
      <c r="A12" s="673" t="s">
        <v>321</v>
      </c>
      <c r="B12" s="315" t="s">
        <v>306</v>
      </c>
      <c r="C12" s="677" t="s">
        <v>322</v>
      </c>
      <c r="D12" s="318" t="s">
        <v>550</v>
      </c>
      <c r="E12" s="636" t="s">
        <v>515</v>
      </c>
      <c r="F12" s="638" t="s">
        <v>131</v>
      </c>
      <c r="G12" s="638" t="s">
        <v>131</v>
      </c>
      <c r="H12" s="638" t="s">
        <v>131</v>
      </c>
      <c r="I12" s="638" t="s">
        <v>131</v>
      </c>
      <c r="J12" s="659" t="str">
        <f>IF(F12="NA","GESTION",IF(G12="NA","GESTION",IF(H12="NA","GESTION",IF(I12="NA","GESTION",IF(F12&lt;&gt;"X"," ",IF(G12&lt;&gt;"X"," ",IF(H12&lt;&gt;"X"," ",IF(I12&lt;&gt;"X"," ","CORRUPCION"))))))))</f>
        <v>CORRUPCION</v>
      </c>
    </row>
    <row r="13" spans="1:10" ht="58.5" customHeight="1" x14ac:dyDescent="0.25">
      <c r="A13" s="674"/>
      <c r="B13" s="315" t="s">
        <v>514</v>
      </c>
      <c r="C13" s="678"/>
      <c r="D13" s="681" t="s">
        <v>551</v>
      </c>
      <c r="E13" s="636"/>
      <c r="F13" s="639"/>
      <c r="G13" s="639"/>
      <c r="H13" s="639"/>
      <c r="I13" s="639"/>
      <c r="J13" s="660"/>
    </row>
    <row r="14" spans="1:10" ht="89.25" customHeight="1" x14ac:dyDescent="0.25">
      <c r="A14" s="674"/>
      <c r="B14" s="316" t="s">
        <v>548</v>
      </c>
      <c r="C14" s="678"/>
      <c r="D14" s="682"/>
      <c r="E14" s="636"/>
      <c r="F14" s="639"/>
      <c r="G14" s="639"/>
      <c r="H14" s="639"/>
      <c r="I14" s="639"/>
      <c r="J14" s="660"/>
    </row>
    <row r="15" spans="1:10" ht="49.5" customHeight="1" x14ac:dyDescent="0.25">
      <c r="A15" s="675"/>
      <c r="B15" s="317" t="s">
        <v>360</v>
      </c>
      <c r="C15" s="679"/>
      <c r="D15" s="683"/>
      <c r="E15" s="637"/>
      <c r="F15" s="640"/>
      <c r="G15" s="640"/>
      <c r="H15" s="640"/>
      <c r="I15" s="640"/>
      <c r="J15" s="660"/>
    </row>
    <row r="16" spans="1:10" ht="98.25" customHeight="1" x14ac:dyDescent="0.25">
      <c r="A16" s="676"/>
      <c r="B16" s="315" t="s">
        <v>549</v>
      </c>
      <c r="C16" s="680"/>
      <c r="D16" s="684"/>
      <c r="E16" s="637"/>
      <c r="F16" s="641"/>
      <c r="G16" s="641"/>
      <c r="H16" s="641"/>
      <c r="I16" s="641"/>
      <c r="J16" s="661"/>
    </row>
  </sheetData>
  <sheetProtection selectLockedCells="1"/>
  <mergeCells count="18">
    <mergeCell ref="C12:C16"/>
    <mergeCell ref="D13:D16"/>
    <mergeCell ref="E12:E16"/>
    <mergeCell ref="F12:F16"/>
    <mergeCell ref="A1:A4"/>
    <mergeCell ref="J1:J4"/>
    <mergeCell ref="B1:I1"/>
    <mergeCell ref="B2:I4"/>
    <mergeCell ref="G12:G16"/>
    <mergeCell ref="H12:H16"/>
    <mergeCell ref="I12:I16"/>
    <mergeCell ref="J12:J16"/>
    <mergeCell ref="A5:J5"/>
    <mergeCell ref="A9:J9"/>
    <mergeCell ref="A8:J8"/>
    <mergeCell ref="A6:J7"/>
    <mergeCell ref="A10:J10"/>
    <mergeCell ref="A12:A1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Hoja3!$A$2:$A$4</xm:f>
          </x14:formula1>
          <xm:sqref>F12:I14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F16"/>
  <sheetViews>
    <sheetView zoomScale="68" zoomScaleNormal="68" workbookViewId="0">
      <selection activeCell="A10" sqref="A10:F10"/>
    </sheetView>
  </sheetViews>
  <sheetFormatPr baseColWidth="10" defaultColWidth="11.44140625" defaultRowHeight="13.8" x14ac:dyDescent="0.25"/>
  <cols>
    <col min="1" max="1" width="43.33203125" style="1" customWidth="1"/>
    <col min="2" max="2" width="60.88671875" style="1" customWidth="1"/>
    <col min="3" max="3" width="27.33203125" style="1" customWidth="1"/>
    <col min="4" max="4" width="38.5546875" style="1" customWidth="1"/>
    <col min="5" max="5" width="15" style="1" customWidth="1"/>
    <col min="6" max="6" width="38.109375" style="1" customWidth="1"/>
    <col min="7" max="16384" width="11.44140625" style="1"/>
  </cols>
  <sheetData>
    <row r="1" spans="1:6" ht="28.5" customHeight="1" x14ac:dyDescent="0.25">
      <c r="A1" s="701"/>
      <c r="B1" s="703" t="str">
        <f>[5]CONTEXTO!B1</f>
        <v xml:space="preserve">PROCESO:  SISTEMA INTEGRADO DE GESTIÓN </v>
      </c>
      <c r="C1" s="703"/>
      <c r="D1" s="704" t="s">
        <v>413</v>
      </c>
      <c r="E1" s="704"/>
      <c r="F1" s="705"/>
    </row>
    <row r="2" spans="1:6" ht="14.25" customHeight="1" x14ac:dyDescent="0.25">
      <c r="A2" s="702"/>
      <c r="B2" s="708" t="s">
        <v>73</v>
      </c>
      <c r="C2" s="708"/>
      <c r="D2" s="408" t="s">
        <v>414</v>
      </c>
      <c r="E2" s="408"/>
      <c r="F2" s="706"/>
    </row>
    <row r="3" spans="1:6" ht="15" customHeight="1" x14ac:dyDescent="0.25">
      <c r="A3" s="702"/>
      <c r="B3" s="708"/>
      <c r="C3" s="708"/>
      <c r="D3" s="408" t="s">
        <v>415</v>
      </c>
      <c r="E3" s="408"/>
      <c r="F3" s="706"/>
    </row>
    <row r="4" spans="1:6" ht="15" customHeight="1" thickBot="1" x14ac:dyDescent="0.3">
      <c r="A4" s="702"/>
      <c r="B4" s="708"/>
      <c r="C4" s="708"/>
      <c r="D4" s="408" t="s">
        <v>419</v>
      </c>
      <c r="E4" s="408"/>
      <c r="F4" s="707"/>
    </row>
    <row r="5" spans="1:6" ht="15.6" x14ac:dyDescent="0.25">
      <c r="A5" s="685"/>
      <c r="B5" s="686"/>
      <c r="C5" s="686"/>
      <c r="D5" s="686"/>
      <c r="E5" s="686"/>
      <c r="F5" s="687"/>
    </row>
    <row r="6" spans="1:6" ht="15" customHeight="1" x14ac:dyDescent="0.25">
      <c r="A6" s="696" t="s">
        <v>74</v>
      </c>
      <c r="B6" s="697"/>
      <c r="C6" s="697"/>
      <c r="D6" s="697"/>
      <c r="E6" s="697"/>
      <c r="F6" s="698"/>
    </row>
    <row r="7" spans="1:6" s="64" customFormat="1" ht="15.75" customHeight="1" x14ac:dyDescent="0.25">
      <c r="A7" s="696"/>
      <c r="B7" s="697"/>
      <c r="C7" s="697"/>
      <c r="D7" s="697"/>
      <c r="E7" s="697"/>
      <c r="F7" s="698"/>
    </row>
    <row r="8" spans="1:6" s="64" customFormat="1" ht="25.5" customHeight="1" x14ac:dyDescent="0.25">
      <c r="A8" s="690" t="str">
        <f>CONTEXTO!A8</f>
        <v xml:space="preserve">PROCESO: Gestión de Evaluación y Seguimiento </v>
      </c>
      <c r="B8" s="691"/>
      <c r="C8" s="691"/>
      <c r="D8" s="691"/>
      <c r="E8" s="691"/>
      <c r="F8" s="692"/>
    </row>
    <row r="9" spans="1:6" s="64" customFormat="1" ht="65.25" customHeight="1" thickBot="1" x14ac:dyDescent="0.3">
      <c r="A9" s="69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94"/>
      <c r="C9" s="694"/>
      <c r="D9" s="694"/>
      <c r="E9" s="694"/>
      <c r="F9" s="695"/>
    </row>
    <row r="10" spans="1:6" s="64" customFormat="1" ht="18.75" customHeight="1" thickBot="1" x14ac:dyDescent="0.3">
      <c r="A10" s="699"/>
      <c r="B10" s="699"/>
      <c r="C10" s="699"/>
      <c r="D10" s="699"/>
      <c r="E10" s="699"/>
      <c r="F10" s="700"/>
    </row>
    <row r="11" spans="1:6" ht="31.5" customHeight="1" x14ac:dyDescent="0.25">
      <c r="A11" s="258" t="s">
        <v>67</v>
      </c>
      <c r="B11" s="259" t="s">
        <v>75</v>
      </c>
      <c r="C11" s="259" t="s">
        <v>76</v>
      </c>
      <c r="D11" s="260" t="s">
        <v>77</v>
      </c>
      <c r="E11" s="688" t="s">
        <v>78</v>
      </c>
      <c r="F11" s="689"/>
    </row>
    <row r="12" spans="1:6" ht="53.25" customHeight="1" x14ac:dyDescent="0.25">
      <c r="A12" s="709" t="str">
        <f>'IDENTIFICACION DE RIESGOS G Y C'!E12:E14</f>
        <v>Posibilidad  de pérdida reputacional  por desvío de los resultados  de la auditoría en beneficio propio o del auditado.</v>
      </c>
      <c r="B12" s="713" t="s">
        <v>538</v>
      </c>
      <c r="C12" s="711" t="str">
        <f>'IDENTIFICACION DE RIESGOS G Y C'!J12:J14</f>
        <v>CORRUPCION</v>
      </c>
      <c r="D12" s="168" t="str">
        <f>'IDENTIFICACION DE RIESGOS G Y C'!B12</f>
        <v>Asignación de auditorias a procesos no acordes al perfil profesional del auditor.</v>
      </c>
      <c r="E12" s="709" t="str">
        <f>'IDENTIFICACION DE RIESGOS G Y C'!D12</f>
        <v>Sanción disciplinaria.</v>
      </c>
      <c r="F12" s="710"/>
    </row>
    <row r="13" spans="1:6" ht="42.75" customHeight="1" x14ac:dyDescent="0.25">
      <c r="A13" s="709"/>
      <c r="B13" s="713"/>
      <c r="C13" s="711"/>
      <c r="D13" s="168" t="str">
        <f>'IDENTIFICACION DE RIESGOS G Y C'!B13</f>
        <v>Tráfico de influencias</v>
      </c>
      <c r="E13" s="709" t="str">
        <f>'IDENTIFICACION DE RIESGOS G Y C'!D13</f>
        <v>Pérdida de imagen y credibilidad de la Oficina de Control Interno y de la Entidad.</v>
      </c>
      <c r="F13" s="709"/>
    </row>
    <row r="14" spans="1:6" ht="88.5" customHeight="1" x14ac:dyDescent="0.25">
      <c r="A14" s="709"/>
      <c r="B14" s="713"/>
      <c r="C14" s="711"/>
      <c r="D14" s="168" t="str">
        <f>'IDENTIFICACION DE RIESGOS G Y C'!B14</f>
        <v>Prevalencia de los intereses particulares sobre los generales</v>
      </c>
      <c r="E14" s="714"/>
      <c r="F14" s="714"/>
    </row>
    <row r="15" spans="1:6" ht="57" customHeight="1" x14ac:dyDescent="0.25">
      <c r="A15" s="714"/>
      <c r="B15" s="714"/>
      <c r="C15" s="712"/>
      <c r="D15" s="168" t="str">
        <f>'IDENTIFICACION DE RIESGOS G Y C'!B15</f>
        <v xml:space="preserve">Conflicto de interés no comunicado </v>
      </c>
      <c r="E15" s="714"/>
      <c r="F15" s="714"/>
    </row>
    <row r="16" spans="1:6" ht="93.75" customHeight="1" x14ac:dyDescent="0.25">
      <c r="A16" s="715"/>
      <c r="B16" s="714"/>
      <c r="C16" s="712"/>
      <c r="D16" s="168" t="str">
        <f>'IDENTIFICACION DE RIESGOS G Y C'!B16</f>
        <v>Inobservancia a los lineamientos establecidos en el  Código de Ética del Auditor Interno, estatuto de auditoria y lineamientos  anti soborno establecidos en la política del  SIG,  en el desarrollo de las auditorías</v>
      </c>
      <c r="E16" s="714"/>
      <c r="F16" s="714"/>
    </row>
  </sheetData>
  <sheetProtection selectLockedCells="1"/>
  <mergeCells count="19">
    <mergeCell ref="E12:F12"/>
    <mergeCell ref="C12:C16"/>
    <mergeCell ref="B12:B16"/>
    <mergeCell ref="A12:A16"/>
    <mergeCell ref="E13:F16"/>
    <mergeCell ref="A1:A4"/>
    <mergeCell ref="B1:C1"/>
    <mergeCell ref="D1:E1"/>
    <mergeCell ref="F1:F4"/>
    <mergeCell ref="B2:C4"/>
    <mergeCell ref="D2:E2"/>
    <mergeCell ref="D3:E3"/>
    <mergeCell ref="D4:E4"/>
    <mergeCell ref="A5:F5"/>
    <mergeCell ref="E11:F11"/>
    <mergeCell ref="A8:F8"/>
    <mergeCell ref="A9:F9"/>
    <mergeCell ref="A6:F7"/>
    <mergeCell ref="A10:F1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T13"/>
  <sheetViews>
    <sheetView zoomScale="110" zoomScaleNormal="110" workbookViewId="0">
      <selection activeCell="A9" sqref="A9:T9"/>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5.33203125" style="65" customWidth="1"/>
    <col min="20" max="20" width="18.88671875" style="1" customWidth="1"/>
    <col min="21" max="16384" width="11.44140625" style="1"/>
  </cols>
  <sheetData>
    <row r="1" spans="1:20" ht="27.75" customHeight="1" x14ac:dyDescent="0.25">
      <c r="A1" s="701"/>
      <c r="B1" s="731" t="str">
        <f>[5]CONTEXTO!B1</f>
        <v xml:space="preserve">PROCESO:  SISTEMA INTEGRADO DE GESTIÓN </v>
      </c>
      <c r="C1" s="732"/>
      <c r="D1" s="732"/>
      <c r="E1" s="732"/>
      <c r="F1" s="732"/>
      <c r="G1" s="732"/>
      <c r="H1" s="732"/>
      <c r="I1" s="732"/>
      <c r="J1" s="732"/>
      <c r="K1" s="732"/>
      <c r="L1" s="732"/>
      <c r="M1" s="732"/>
      <c r="N1" s="732"/>
      <c r="O1" s="732"/>
      <c r="P1" s="733"/>
      <c r="Q1" s="704" t="s">
        <v>420</v>
      </c>
      <c r="R1" s="704"/>
      <c r="S1" s="704"/>
      <c r="T1" s="705"/>
    </row>
    <row r="2" spans="1:20" ht="20.25" customHeight="1" x14ac:dyDescent="0.25">
      <c r="A2" s="702"/>
      <c r="B2" s="734"/>
      <c r="C2" s="735"/>
      <c r="D2" s="735"/>
      <c r="E2" s="735"/>
      <c r="F2" s="735"/>
      <c r="G2" s="735"/>
      <c r="H2" s="735"/>
      <c r="I2" s="735"/>
      <c r="J2" s="735"/>
      <c r="K2" s="735"/>
      <c r="L2" s="735"/>
      <c r="M2" s="735"/>
      <c r="N2" s="735"/>
      <c r="O2" s="735"/>
      <c r="P2" s="736"/>
      <c r="Q2" s="408" t="s">
        <v>414</v>
      </c>
      <c r="R2" s="408"/>
      <c r="S2" s="408"/>
      <c r="T2" s="706"/>
    </row>
    <row r="3" spans="1:20" ht="18.75" customHeight="1" x14ac:dyDescent="0.25">
      <c r="A3" s="702"/>
      <c r="B3" s="737" t="s">
        <v>80</v>
      </c>
      <c r="C3" s="738"/>
      <c r="D3" s="738"/>
      <c r="E3" s="738"/>
      <c r="F3" s="738"/>
      <c r="G3" s="738"/>
      <c r="H3" s="738"/>
      <c r="I3" s="738"/>
      <c r="J3" s="738"/>
      <c r="K3" s="738"/>
      <c r="L3" s="738"/>
      <c r="M3" s="738"/>
      <c r="N3" s="738"/>
      <c r="O3" s="738"/>
      <c r="P3" s="739"/>
      <c r="Q3" s="408" t="s">
        <v>415</v>
      </c>
      <c r="R3" s="408"/>
      <c r="S3" s="408"/>
      <c r="T3" s="706"/>
    </row>
    <row r="4" spans="1:20" ht="19.5" customHeight="1" thickBot="1" x14ac:dyDescent="0.3">
      <c r="A4" s="730"/>
      <c r="B4" s="740"/>
      <c r="C4" s="741"/>
      <c r="D4" s="741"/>
      <c r="E4" s="741"/>
      <c r="F4" s="741"/>
      <c r="G4" s="741"/>
      <c r="H4" s="741"/>
      <c r="I4" s="741"/>
      <c r="J4" s="741"/>
      <c r="K4" s="741"/>
      <c r="L4" s="741"/>
      <c r="M4" s="741"/>
      <c r="N4" s="741"/>
      <c r="O4" s="741"/>
      <c r="P4" s="742"/>
      <c r="Q4" s="729" t="s">
        <v>421</v>
      </c>
      <c r="R4" s="729"/>
      <c r="S4" s="729"/>
      <c r="T4" s="707"/>
    </row>
    <row r="5" spans="1:20" ht="11.25" customHeight="1" x14ac:dyDescent="0.25">
      <c r="A5" s="685"/>
      <c r="B5" s="686"/>
      <c r="C5" s="686"/>
      <c r="D5" s="686"/>
      <c r="E5" s="686"/>
      <c r="F5" s="686"/>
      <c r="G5" s="686"/>
      <c r="H5" s="686"/>
      <c r="I5" s="686"/>
      <c r="J5" s="686"/>
      <c r="K5" s="686"/>
      <c r="L5" s="686"/>
      <c r="M5" s="686"/>
      <c r="N5" s="686"/>
      <c r="O5" s="686"/>
      <c r="P5" s="686"/>
      <c r="Q5" s="686"/>
      <c r="R5" s="686"/>
      <c r="S5" s="686"/>
      <c r="T5" s="687"/>
    </row>
    <row r="6" spans="1:20" x14ac:dyDescent="0.25">
      <c r="A6" s="723" t="s">
        <v>81</v>
      </c>
      <c r="B6" s="724"/>
      <c r="C6" s="724"/>
      <c r="D6" s="724"/>
      <c r="E6" s="724"/>
      <c r="F6" s="724"/>
      <c r="G6" s="724"/>
      <c r="H6" s="724"/>
      <c r="I6" s="724"/>
      <c r="J6" s="724"/>
      <c r="K6" s="724"/>
      <c r="L6" s="724"/>
      <c r="M6" s="724"/>
      <c r="N6" s="724"/>
      <c r="O6" s="724"/>
      <c r="P6" s="724"/>
      <c r="Q6" s="724"/>
      <c r="R6" s="724"/>
      <c r="S6" s="724"/>
      <c r="T6" s="725"/>
    </row>
    <row r="7" spans="1:20" ht="10.5" customHeight="1" x14ac:dyDescent="0.25">
      <c r="A7" s="726"/>
      <c r="B7" s="727"/>
      <c r="C7" s="727"/>
      <c r="D7" s="727"/>
      <c r="E7" s="727"/>
      <c r="F7" s="727"/>
      <c r="G7" s="727"/>
      <c r="H7" s="727"/>
      <c r="I7" s="727"/>
      <c r="J7" s="727"/>
      <c r="K7" s="727"/>
      <c r="L7" s="727"/>
      <c r="M7" s="727"/>
      <c r="N7" s="727"/>
      <c r="O7" s="727"/>
      <c r="P7" s="727"/>
      <c r="Q7" s="727"/>
      <c r="R7" s="727"/>
      <c r="S7" s="727"/>
      <c r="T7" s="728"/>
    </row>
    <row r="8" spans="1:20" ht="24.75" customHeight="1" x14ac:dyDescent="0.25">
      <c r="A8" s="690" t="str">
        <f>CONTEXTO!A8</f>
        <v xml:space="preserve">PROCESO: Gestión de Evaluación y Seguimiento </v>
      </c>
      <c r="B8" s="691"/>
      <c r="C8" s="691"/>
      <c r="D8" s="691"/>
      <c r="E8" s="691"/>
      <c r="F8" s="691"/>
      <c r="G8" s="691"/>
      <c r="H8" s="691"/>
      <c r="I8" s="691"/>
      <c r="J8" s="691"/>
      <c r="K8" s="691"/>
      <c r="L8" s="691"/>
      <c r="M8" s="691"/>
      <c r="N8" s="691"/>
      <c r="O8" s="691"/>
      <c r="P8" s="691"/>
      <c r="Q8" s="691"/>
      <c r="R8" s="691"/>
      <c r="S8" s="691"/>
      <c r="T8" s="692"/>
    </row>
    <row r="9" spans="1:20" ht="66.75" customHeight="1" thickBot="1" x14ac:dyDescent="0.3">
      <c r="A9" s="693"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694"/>
      <c r="C9" s="694"/>
      <c r="D9" s="694"/>
      <c r="E9" s="694"/>
      <c r="F9" s="694"/>
      <c r="G9" s="694"/>
      <c r="H9" s="694"/>
      <c r="I9" s="694"/>
      <c r="J9" s="694"/>
      <c r="K9" s="694"/>
      <c r="L9" s="694"/>
      <c r="M9" s="694"/>
      <c r="N9" s="694"/>
      <c r="O9" s="694"/>
      <c r="P9" s="694"/>
      <c r="Q9" s="694"/>
      <c r="R9" s="694"/>
      <c r="S9" s="694"/>
      <c r="T9" s="695"/>
    </row>
    <row r="10" spans="1:20" ht="14.25" customHeight="1" thickBot="1" x14ac:dyDescent="0.3">
      <c r="A10" s="699"/>
      <c r="B10" s="699"/>
      <c r="C10" s="699"/>
      <c r="D10" s="699"/>
      <c r="E10" s="699"/>
      <c r="F10" s="699"/>
      <c r="G10" s="699"/>
      <c r="H10" s="699"/>
      <c r="I10" s="699"/>
      <c r="J10" s="699"/>
      <c r="K10" s="699"/>
      <c r="L10" s="699"/>
      <c r="M10" s="699"/>
      <c r="N10" s="699"/>
      <c r="O10" s="699"/>
      <c r="P10" s="699"/>
      <c r="Q10" s="699"/>
      <c r="R10" s="699"/>
      <c r="S10" s="699"/>
      <c r="T10" s="700"/>
    </row>
    <row r="11" spans="1:20" ht="37.5" customHeight="1" x14ac:dyDescent="0.25">
      <c r="A11" s="716" t="s">
        <v>67</v>
      </c>
      <c r="B11" s="717"/>
      <c r="C11" s="720" t="s">
        <v>82</v>
      </c>
      <c r="D11" s="721"/>
      <c r="E11" s="721"/>
      <c r="F11" s="721"/>
      <c r="G11" s="721"/>
      <c r="H11" s="721"/>
      <c r="I11" s="721"/>
      <c r="J11" s="721"/>
      <c r="K11" s="721"/>
      <c r="L11" s="721"/>
      <c r="M11" s="721"/>
      <c r="N11" s="721"/>
      <c r="O11" s="721"/>
      <c r="P11" s="721"/>
      <c r="Q11" s="721"/>
      <c r="R11" s="721"/>
      <c r="S11" s="721"/>
      <c r="T11" s="722"/>
    </row>
    <row r="12" spans="1:20" ht="25.5" customHeight="1" x14ac:dyDescent="0.25">
      <c r="A12" s="718"/>
      <c r="B12" s="719"/>
      <c r="C12" s="261" t="s">
        <v>42</v>
      </c>
      <c r="D12" s="261" t="s">
        <v>43</v>
      </c>
      <c r="E12" s="261" t="s">
        <v>44</v>
      </c>
      <c r="F12" s="261" t="s">
        <v>45</v>
      </c>
      <c r="G12" s="261" t="s">
        <v>46</v>
      </c>
      <c r="H12" s="261" t="s">
        <v>47</v>
      </c>
      <c r="I12" s="261" t="s">
        <v>48</v>
      </c>
      <c r="J12" s="261" t="s">
        <v>49</v>
      </c>
      <c r="K12" s="261" t="s">
        <v>50</v>
      </c>
      <c r="L12" s="261" t="s">
        <v>51</v>
      </c>
      <c r="M12" s="261" t="s">
        <v>52</v>
      </c>
      <c r="N12" s="261" t="s">
        <v>53</v>
      </c>
      <c r="O12" s="261" t="s">
        <v>54</v>
      </c>
      <c r="P12" s="261" t="s">
        <v>55</v>
      </c>
      <c r="Q12" s="261" t="s">
        <v>56</v>
      </c>
      <c r="R12" s="262" t="s">
        <v>57</v>
      </c>
      <c r="S12" s="263" t="s">
        <v>58</v>
      </c>
      <c r="T12" s="264" t="s">
        <v>83</v>
      </c>
    </row>
    <row r="13" spans="1:20" ht="28.5" customHeight="1" x14ac:dyDescent="0.25">
      <c r="A13" s="531" t="str">
        <f>DESCRIPCION!A12</f>
        <v>Posibilidad  de pérdida reputacional  por desvío de los resultados  de la auditoría en beneficio propio o del auditado.</v>
      </c>
      <c r="B13" s="531"/>
      <c r="C13" s="250">
        <v>3</v>
      </c>
      <c r="D13" s="250">
        <v>3</v>
      </c>
      <c r="E13" s="250">
        <v>2</v>
      </c>
      <c r="F13" s="250">
        <v>3</v>
      </c>
      <c r="G13" s="250">
        <v>3</v>
      </c>
      <c r="H13" s="250">
        <v>3</v>
      </c>
      <c r="I13" s="250">
        <v>3</v>
      </c>
      <c r="J13" s="250">
        <v>3</v>
      </c>
      <c r="K13" s="250">
        <v>2</v>
      </c>
      <c r="L13" s="250">
        <v>2</v>
      </c>
      <c r="M13" s="219"/>
      <c r="N13" s="219"/>
      <c r="O13" s="219"/>
      <c r="P13" s="219"/>
      <c r="Q13" s="219"/>
      <c r="R13" s="220">
        <f t="shared" ref="R13" si="0">SUM(C13:Q13)</f>
        <v>27</v>
      </c>
      <c r="S13" s="265">
        <f t="shared" ref="S13" si="1">IF(ISERROR(AVERAGE(C13:Q13)),0,AVERAGE(C13:Q13))</f>
        <v>2.7</v>
      </c>
      <c r="T13" s="233" t="str">
        <f t="shared" ref="T13" si="2">IF(AND(S13&gt;=1,S13&lt;1.5),"Rara Vez",IF(AND(S13&gt;=1.6,S13&lt;2.5),"Improbable",IF(AND(S13&gt;=2.6,S13&lt;3.5),"Posible",IF(AND(S13&gt;=3.6,S13&lt;4.5),"Probable",IF(AND(S13&gt;=4.6),"Casi Seguro"," ")))))</f>
        <v>Posible</v>
      </c>
    </row>
  </sheetData>
  <sheetProtection selectLockedCells="1"/>
  <mergeCells count="16">
    <mergeCell ref="A11:B12"/>
    <mergeCell ref="C11:T11"/>
    <mergeCell ref="A13:B13"/>
    <mergeCell ref="T1:T4"/>
    <mergeCell ref="A8:T8"/>
    <mergeCell ref="A9:T9"/>
    <mergeCell ref="A6:T7"/>
    <mergeCell ref="A10:T10"/>
    <mergeCell ref="Q1:S1"/>
    <mergeCell ref="Q2:S2"/>
    <mergeCell ref="Q3:S3"/>
    <mergeCell ref="Q4:S4"/>
    <mergeCell ref="A5:T5"/>
    <mergeCell ref="A1:A4"/>
    <mergeCell ref="B1:P2"/>
    <mergeCell ref="B3:P4"/>
  </mergeCells>
  <dataValidations count="1">
    <dataValidation type="whole" allowBlank="1" showInputMessage="1" showErrorMessage="1" sqref="C13:Q13"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F124"/>
  <sheetViews>
    <sheetView workbookViewId="0">
      <selection activeCell="A10" sqref="A10:F10"/>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774"/>
      <c r="B1" s="776" t="str">
        <f>[5]CONTEXTO!B1</f>
        <v xml:space="preserve">PROCESO:  SISTEMA INTEGRADO DE GESTIÓN </v>
      </c>
      <c r="C1" s="780" t="s">
        <v>539</v>
      </c>
      <c r="D1" s="780"/>
      <c r="E1" s="780"/>
      <c r="F1" s="782"/>
    </row>
    <row r="2" spans="1:6" ht="15.75" customHeight="1" x14ac:dyDescent="0.25">
      <c r="A2" s="775"/>
      <c r="B2" s="494"/>
      <c r="C2" s="781" t="s">
        <v>414</v>
      </c>
      <c r="D2" s="781"/>
      <c r="E2" s="781"/>
      <c r="F2" s="783"/>
    </row>
    <row r="3" spans="1:6" ht="15" customHeight="1" x14ac:dyDescent="0.25">
      <c r="A3" s="775"/>
      <c r="B3" s="494" t="s">
        <v>86</v>
      </c>
      <c r="C3" s="781" t="s">
        <v>415</v>
      </c>
      <c r="D3" s="781"/>
      <c r="E3" s="781"/>
      <c r="F3" s="783"/>
    </row>
    <row r="4" spans="1:6" ht="15.75" customHeight="1" x14ac:dyDescent="0.25">
      <c r="A4" s="775"/>
      <c r="B4" s="494"/>
      <c r="C4" s="781" t="s">
        <v>422</v>
      </c>
      <c r="D4" s="781"/>
      <c r="E4" s="781"/>
      <c r="F4" s="783"/>
    </row>
    <row r="5" spans="1:6" ht="15.75" customHeight="1" x14ac:dyDescent="0.25">
      <c r="A5" s="771"/>
      <c r="B5" s="772"/>
      <c r="C5" s="772"/>
      <c r="D5" s="772"/>
      <c r="E5" s="772"/>
      <c r="F5" s="773"/>
    </row>
    <row r="6" spans="1:6" x14ac:dyDescent="0.25">
      <c r="A6" s="761" t="str">
        <f>CONTEXTO!A8</f>
        <v xml:space="preserve">PROCESO: Gestión de Evaluación y Seguimiento </v>
      </c>
      <c r="B6" s="762"/>
      <c r="C6" s="762"/>
      <c r="D6" s="762"/>
      <c r="E6" s="762"/>
      <c r="F6" s="763"/>
    </row>
    <row r="7" spans="1:6" ht="12.75" customHeight="1" x14ac:dyDescent="0.25">
      <c r="A7" s="761"/>
      <c r="B7" s="762"/>
      <c r="C7" s="762"/>
      <c r="D7" s="762"/>
      <c r="E7" s="762"/>
      <c r="F7" s="763"/>
    </row>
    <row r="8" spans="1:6" ht="60.75" customHeight="1" x14ac:dyDescent="0.25">
      <c r="A8" s="76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8" s="765"/>
      <c r="C8" s="765"/>
      <c r="D8" s="765"/>
      <c r="E8" s="765"/>
      <c r="F8" s="766"/>
    </row>
    <row r="9" spans="1:6" ht="3.75" customHeight="1" thickBot="1" x14ac:dyDescent="0.3">
      <c r="A9" s="767"/>
      <c r="B9" s="768"/>
      <c r="C9" s="768"/>
      <c r="D9" s="768"/>
      <c r="E9" s="768"/>
      <c r="F9" s="769"/>
    </row>
    <row r="10" spans="1:6" ht="13.5" customHeight="1" thickBot="1" x14ac:dyDescent="0.3">
      <c r="A10" s="770"/>
      <c r="B10" s="770"/>
      <c r="C10" s="770"/>
      <c r="D10" s="770"/>
      <c r="E10" s="770"/>
      <c r="F10" s="770"/>
    </row>
    <row r="11" spans="1:6" ht="34.5" customHeight="1" x14ac:dyDescent="0.25">
      <c r="A11" s="749" t="s">
        <v>87</v>
      </c>
      <c r="B11" s="751" t="s">
        <v>88</v>
      </c>
      <c r="C11" s="751"/>
      <c r="D11" s="753" t="s">
        <v>89</v>
      </c>
      <c r="E11" s="753"/>
      <c r="F11" s="484" t="s">
        <v>90</v>
      </c>
    </row>
    <row r="12" spans="1:6" ht="21" customHeight="1" x14ac:dyDescent="0.25">
      <c r="A12" s="750"/>
      <c r="B12" s="752"/>
      <c r="C12" s="752"/>
      <c r="D12" s="266" t="s">
        <v>91</v>
      </c>
      <c r="E12" s="266" t="s">
        <v>92</v>
      </c>
      <c r="F12" s="748"/>
    </row>
    <row r="13" spans="1:6" ht="26.25" customHeight="1" x14ac:dyDescent="0.25">
      <c r="A13" s="756" t="str">
        <f>DESCRIPCION!$A$12</f>
        <v>Posibilidad  de pérdida reputacional  por desvío de los resultados  de la auditoría en beneficio propio o del auditado.</v>
      </c>
      <c r="B13" s="745" t="s">
        <v>93</v>
      </c>
      <c r="C13" s="745"/>
      <c r="D13" s="221" t="s">
        <v>131</v>
      </c>
      <c r="E13" s="221"/>
      <c r="F13" s="777" t="str">
        <f>IF(D28="X","CATASTROFICO",IF(AND(D32&gt;0,D32&lt;=5),"MODERADO",IF(AND(D32&gt;=6,D32&lt;=11),"MAYOR",IF(AND(D32&gt;=12,D32&lt;=19),"CATASTROFICO",IF(AND(D32=0),"MENOR")))))</f>
        <v>MAYOR</v>
      </c>
    </row>
    <row r="14" spans="1:6" ht="26.25" customHeight="1" x14ac:dyDescent="0.25">
      <c r="A14" s="756"/>
      <c r="B14" s="745" t="s">
        <v>94</v>
      </c>
      <c r="C14" s="745"/>
      <c r="D14" s="221" t="s">
        <v>131</v>
      </c>
      <c r="E14" s="221"/>
      <c r="F14" s="778"/>
    </row>
    <row r="15" spans="1:6" ht="26.25" customHeight="1" x14ac:dyDescent="0.25">
      <c r="A15" s="756"/>
      <c r="B15" s="745" t="s">
        <v>95</v>
      </c>
      <c r="C15" s="745"/>
      <c r="D15" s="221" t="s">
        <v>131</v>
      </c>
      <c r="E15" s="221"/>
      <c r="F15" s="778"/>
    </row>
    <row r="16" spans="1:6" ht="26.25" customHeight="1" x14ac:dyDescent="0.25">
      <c r="A16" s="756"/>
      <c r="B16" s="745" t="s">
        <v>96</v>
      </c>
      <c r="C16" s="745"/>
      <c r="D16" s="221" t="s">
        <v>131</v>
      </c>
      <c r="E16" s="221"/>
      <c r="F16" s="778"/>
    </row>
    <row r="17" spans="1:6" ht="26.25" customHeight="1" x14ac:dyDescent="0.25">
      <c r="A17" s="756"/>
      <c r="B17" s="745" t="s">
        <v>97</v>
      </c>
      <c r="C17" s="745"/>
      <c r="D17" s="221" t="s">
        <v>131</v>
      </c>
      <c r="E17" s="221"/>
      <c r="F17" s="778"/>
    </row>
    <row r="18" spans="1:6" ht="26.25" customHeight="1" x14ac:dyDescent="0.25">
      <c r="A18" s="756"/>
      <c r="B18" s="745" t="s">
        <v>98</v>
      </c>
      <c r="C18" s="745"/>
      <c r="D18" s="221"/>
      <c r="E18" s="221" t="s">
        <v>131</v>
      </c>
      <c r="F18" s="778"/>
    </row>
    <row r="19" spans="1:6" ht="26.25" customHeight="1" x14ac:dyDescent="0.25">
      <c r="A19" s="756"/>
      <c r="B19" s="745" t="s">
        <v>99</v>
      </c>
      <c r="C19" s="745"/>
      <c r="D19" s="221"/>
      <c r="E19" s="221" t="s">
        <v>131</v>
      </c>
      <c r="F19" s="778"/>
    </row>
    <row r="20" spans="1:6" ht="33" customHeight="1" x14ac:dyDescent="0.25">
      <c r="A20" s="756"/>
      <c r="B20" s="745" t="s">
        <v>100</v>
      </c>
      <c r="C20" s="745"/>
      <c r="D20" s="221"/>
      <c r="E20" s="221" t="s">
        <v>131</v>
      </c>
      <c r="F20" s="778"/>
    </row>
    <row r="21" spans="1:6" ht="26.25" customHeight="1" x14ac:dyDescent="0.25">
      <c r="A21" s="756"/>
      <c r="B21" s="745" t="s">
        <v>101</v>
      </c>
      <c r="C21" s="745"/>
      <c r="D21" s="221" t="s">
        <v>131</v>
      </c>
      <c r="E21" s="221"/>
      <c r="F21" s="778"/>
    </row>
    <row r="22" spans="1:6" ht="26.25" customHeight="1" x14ac:dyDescent="0.25">
      <c r="A22" s="756"/>
      <c r="B22" s="745" t="s">
        <v>102</v>
      </c>
      <c r="C22" s="745"/>
      <c r="D22" s="221" t="s">
        <v>131</v>
      </c>
      <c r="E22" s="221"/>
      <c r="F22" s="778"/>
    </row>
    <row r="23" spans="1:6" ht="26.25" customHeight="1" x14ac:dyDescent="0.25">
      <c r="A23" s="756"/>
      <c r="B23" s="745" t="s">
        <v>103</v>
      </c>
      <c r="C23" s="745"/>
      <c r="D23" s="221" t="s">
        <v>131</v>
      </c>
      <c r="E23" s="221"/>
      <c r="F23" s="778"/>
    </row>
    <row r="24" spans="1:6" ht="26.25" customHeight="1" x14ac:dyDescent="0.25">
      <c r="A24" s="756"/>
      <c r="B24" s="745" t="s">
        <v>104</v>
      </c>
      <c r="C24" s="745"/>
      <c r="D24" s="221" t="s">
        <v>131</v>
      </c>
      <c r="E24" s="221"/>
      <c r="F24" s="778"/>
    </row>
    <row r="25" spans="1:6" ht="26.25" customHeight="1" x14ac:dyDescent="0.25">
      <c r="A25" s="756"/>
      <c r="B25" s="745" t="s">
        <v>105</v>
      </c>
      <c r="C25" s="745"/>
      <c r="D25" s="221"/>
      <c r="E25" s="221" t="s">
        <v>131</v>
      </c>
      <c r="F25" s="778"/>
    </row>
    <row r="26" spans="1:6" ht="26.25" customHeight="1" x14ac:dyDescent="0.25">
      <c r="A26" s="756"/>
      <c r="B26" s="745" t="s">
        <v>106</v>
      </c>
      <c r="C26" s="745"/>
      <c r="D26" s="221" t="s">
        <v>131</v>
      </c>
      <c r="E26" s="221"/>
      <c r="F26" s="778"/>
    </row>
    <row r="27" spans="1:6" ht="26.25" customHeight="1" x14ac:dyDescent="0.25">
      <c r="A27" s="756"/>
      <c r="B27" s="745" t="s">
        <v>107</v>
      </c>
      <c r="C27" s="745"/>
      <c r="D27" s="221" t="s">
        <v>131</v>
      </c>
      <c r="E27" s="221"/>
      <c r="F27" s="778"/>
    </row>
    <row r="28" spans="1:6" ht="26.25" customHeight="1" x14ac:dyDescent="0.25">
      <c r="A28" s="756"/>
      <c r="B28" s="745" t="s">
        <v>108</v>
      </c>
      <c r="C28" s="745"/>
      <c r="D28" s="221"/>
      <c r="E28" s="221" t="s">
        <v>131</v>
      </c>
      <c r="F28" s="778"/>
    </row>
    <row r="29" spans="1:6" ht="26.25" customHeight="1" x14ac:dyDescent="0.25">
      <c r="A29" s="756"/>
      <c r="B29" s="745" t="s">
        <v>109</v>
      </c>
      <c r="C29" s="745"/>
      <c r="D29" s="221"/>
      <c r="E29" s="221" t="s">
        <v>131</v>
      </c>
      <c r="F29" s="778"/>
    </row>
    <row r="30" spans="1:6" ht="26.25" customHeight="1" x14ac:dyDescent="0.25">
      <c r="A30" s="756"/>
      <c r="B30" s="745" t="s">
        <v>110</v>
      </c>
      <c r="C30" s="745"/>
      <c r="D30" s="221"/>
      <c r="E30" s="221" t="s">
        <v>131</v>
      </c>
      <c r="F30" s="778"/>
    </row>
    <row r="31" spans="1:6" ht="26.25" customHeight="1" x14ac:dyDescent="0.25">
      <c r="A31" s="756"/>
      <c r="B31" s="745" t="s">
        <v>111</v>
      </c>
      <c r="C31" s="745"/>
      <c r="D31" s="221"/>
      <c r="E31" s="221" t="s">
        <v>131</v>
      </c>
      <c r="F31" s="778"/>
    </row>
    <row r="32" spans="1:6" ht="14.4" thickBot="1" x14ac:dyDescent="0.3">
      <c r="A32" s="757"/>
      <c r="B32" s="754" t="s">
        <v>57</v>
      </c>
      <c r="C32" s="755"/>
      <c r="D32" s="267">
        <f>+Hoja3!B54</f>
        <v>11</v>
      </c>
      <c r="E32" s="268"/>
      <c r="F32" s="779"/>
    </row>
    <row r="33" spans="1:6" ht="15.75" customHeight="1" thickBot="1" x14ac:dyDescent="0.3">
      <c r="A33" s="758"/>
      <c r="B33" s="759"/>
      <c r="C33" s="759"/>
      <c r="D33" s="759"/>
      <c r="E33" s="759"/>
      <c r="F33" s="760"/>
    </row>
    <row r="34" spans="1:6" ht="34.5" customHeight="1" x14ac:dyDescent="0.25">
      <c r="A34" s="749" t="s">
        <v>87</v>
      </c>
      <c r="B34" s="751" t="s">
        <v>88</v>
      </c>
      <c r="C34" s="751"/>
      <c r="D34" s="753" t="s">
        <v>89</v>
      </c>
      <c r="E34" s="753"/>
      <c r="F34" s="484" t="s">
        <v>90</v>
      </c>
    </row>
    <row r="35" spans="1:6" ht="21" customHeight="1" x14ac:dyDescent="0.25">
      <c r="A35" s="750"/>
      <c r="B35" s="752"/>
      <c r="C35" s="752"/>
      <c r="D35" s="269" t="s">
        <v>91</v>
      </c>
      <c r="E35" s="269" t="s">
        <v>92</v>
      </c>
      <c r="F35" s="748"/>
    </row>
    <row r="36" spans="1:6" ht="26.25" customHeight="1" x14ac:dyDescent="0.25">
      <c r="A36" s="756"/>
      <c r="B36" s="745" t="s">
        <v>93</v>
      </c>
      <c r="C36" s="745"/>
      <c r="D36" s="221"/>
      <c r="E36" s="221"/>
      <c r="F36" s="746" t="str">
        <f>IF(D51="X","CATASTROFICO",IF(AND(D55&gt;0,D55&lt;=5),"MODERADO",IF(AND(D55&gt;=6,D55&lt;=11),"MAYOR",IF(AND(D55&gt;=12,D55&lt;=19),"CATASTROFICO"," "))))</f>
        <v xml:space="preserve"> </v>
      </c>
    </row>
    <row r="37" spans="1:6" ht="26.25" customHeight="1" x14ac:dyDescent="0.25">
      <c r="A37" s="756"/>
      <c r="B37" s="745" t="s">
        <v>94</v>
      </c>
      <c r="C37" s="745"/>
      <c r="D37" s="221"/>
      <c r="E37" s="221"/>
      <c r="F37" s="746"/>
    </row>
    <row r="38" spans="1:6" ht="26.25" customHeight="1" x14ac:dyDescent="0.25">
      <c r="A38" s="756"/>
      <c r="B38" s="745" t="s">
        <v>95</v>
      </c>
      <c r="C38" s="745"/>
      <c r="D38" s="221"/>
      <c r="E38" s="221"/>
      <c r="F38" s="746"/>
    </row>
    <row r="39" spans="1:6" ht="26.25" customHeight="1" x14ac:dyDescent="0.25">
      <c r="A39" s="756"/>
      <c r="B39" s="745" t="s">
        <v>96</v>
      </c>
      <c r="C39" s="745"/>
      <c r="D39" s="221"/>
      <c r="E39" s="221"/>
      <c r="F39" s="746"/>
    </row>
    <row r="40" spans="1:6" ht="26.25" customHeight="1" x14ac:dyDescent="0.25">
      <c r="A40" s="756"/>
      <c r="B40" s="745" t="s">
        <v>97</v>
      </c>
      <c r="C40" s="745"/>
      <c r="D40" s="221"/>
      <c r="E40" s="221"/>
      <c r="F40" s="746"/>
    </row>
    <row r="41" spans="1:6" ht="26.25" customHeight="1" x14ac:dyDescent="0.25">
      <c r="A41" s="756"/>
      <c r="B41" s="745" t="s">
        <v>98</v>
      </c>
      <c r="C41" s="745"/>
      <c r="D41" s="221"/>
      <c r="E41" s="221"/>
      <c r="F41" s="746"/>
    </row>
    <row r="42" spans="1:6" ht="26.25" customHeight="1" x14ac:dyDescent="0.25">
      <c r="A42" s="756"/>
      <c r="B42" s="745" t="s">
        <v>99</v>
      </c>
      <c r="C42" s="745"/>
      <c r="D42" s="221"/>
      <c r="E42" s="221"/>
      <c r="F42" s="746"/>
    </row>
    <row r="43" spans="1:6" ht="33" customHeight="1" x14ac:dyDescent="0.25">
      <c r="A43" s="756"/>
      <c r="B43" s="745" t="s">
        <v>100</v>
      </c>
      <c r="C43" s="745"/>
      <c r="D43" s="221"/>
      <c r="E43" s="221"/>
      <c r="F43" s="746"/>
    </row>
    <row r="44" spans="1:6" ht="26.25" customHeight="1" x14ac:dyDescent="0.25">
      <c r="A44" s="756"/>
      <c r="B44" s="745" t="s">
        <v>101</v>
      </c>
      <c r="C44" s="745"/>
      <c r="D44" s="221"/>
      <c r="E44" s="221"/>
      <c r="F44" s="746"/>
    </row>
    <row r="45" spans="1:6" ht="26.25" customHeight="1" x14ac:dyDescent="0.25">
      <c r="A45" s="756"/>
      <c r="B45" s="745" t="s">
        <v>102</v>
      </c>
      <c r="C45" s="745"/>
      <c r="D45" s="221"/>
      <c r="E45" s="221"/>
      <c r="F45" s="746"/>
    </row>
    <row r="46" spans="1:6" ht="26.25" customHeight="1" x14ac:dyDescent="0.25">
      <c r="A46" s="756"/>
      <c r="B46" s="745" t="s">
        <v>103</v>
      </c>
      <c r="C46" s="745"/>
      <c r="D46" s="221"/>
      <c r="E46" s="221"/>
      <c r="F46" s="746"/>
    </row>
    <row r="47" spans="1:6" ht="26.25" customHeight="1" x14ac:dyDescent="0.25">
      <c r="A47" s="756"/>
      <c r="B47" s="745" t="s">
        <v>104</v>
      </c>
      <c r="C47" s="745"/>
      <c r="D47" s="270"/>
      <c r="E47" s="270"/>
      <c r="F47" s="746"/>
    </row>
    <row r="48" spans="1:6" ht="26.25" customHeight="1" x14ac:dyDescent="0.25">
      <c r="A48" s="756"/>
      <c r="B48" s="745" t="s">
        <v>105</v>
      </c>
      <c r="C48" s="745"/>
      <c r="D48" s="270"/>
      <c r="E48" s="270"/>
      <c r="F48" s="746"/>
    </row>
    <row r="49" spans="1:6" ht="26.25" customHeight="1" x14ac:dyDescent="0.25">
      <c r="A49" s="756"/>
      <c r="B49" s="745" t="s">
        <v>106</v>
      </c>
      <c r="C49" s="745"/>
      <c r="D49" s="270"/>
      <c r="E49" s="270"/>
      <c r="F49" s="746"/>
    </row>
    <row r="50" spans="1:6" ht="26.25" customHeight="1" x14ac:dyDescent="0.25">
      <c r="A50" s="756"/>
      <c r="B50" s="745" t="s">
        <v>107</v>
      </c>
      <c r="C50" s="745"/>
      <c r="D50" s="270"/>
      <c r="E50" s="270"/>
      <c r="F50" s="746"/>
    </row>
    <row r="51" spans="1:6" ht="26.25" customHeight="1" x14ac:dyDescent="0.25">
      <c r="A51" s="756"/>
      <c r="B51" s="745" t="s">
        <v>108</v>
      </c>
      <c r="C51" s="745"/>
      <c r="D51" s="270"/>
      <c r="E51" s="270"/>
      <c r="F51" s="746"/>
    </row>
    <row r="52" spans="1:6" ht="26.25" customHeight="1" x14ac:dyDescent="0.25">
      <c r="A52" s="756"/>
      <c r="B52" s="745" t="s">
        <v>109</v>
      </c>
      <c r="C52" s="745"/>
      <c r="D52" s="270"/>
      <c r="E52" s="270"/>
      <c r="F52" s="746"/>
    </row>
    <row r="53" spans="1:6" ht="26.25" customHeight="1" x14ac:dyDescent="0.25">
      <c r="A53" s="756"/>
      <c r="B53" s="745" t="s">
        <v>110</v>
      </c>
      <c r="C53" s="745"/>
      <c r="D53" s="270"/>
      <c r="E53" s="270"/>
      <c r="F53" s="746"/>
    </row>
    <row r="54" spans="1:6" ht="26.25" customHeight="1" x14ac:dyDescent="0.25">
      <c r="A54" s="756"/>
      <c r="B54" s="745" t="s">
        <v>111</v>
      </c>
      <c r="C54" s="745"/>
      <c r="D54" s="270"/>
      <c r="E54" s="270"/>
      <c r="F54" s="746"/>
    </row>
    <row r="55" spans="1:6" ht="14.4" thickBot="1" x14ac:dyDescent="0.3">
      <c r="A55" s="757"/>
      <c r="B55" s="754" t="s">
        <v>57</v>
      </c>
      <c r="C55" s="755"/>
      <c r="D55" s="267">
        <f>+Hoja3!B77</f>
        <v>0</v>
      </c>
      <c r="E55" s="268"/>
      <c r="F55" s="747"/>
    </row>
    <row r="56" spans="1:6" ht="14.4" thickBot="1" x14ac:dyDescent="0.3">
      <c r="A56" s="25"/>
      <c r="B56" s="25"/>
      <c r="C56" s="25"/>
      <c r="D56" s="25"/>
      <c r="E56" s="25"/>
      <c r="F56" s="25"/>
    </row>
    <row r="57" spans="1:6" ht="34.5" customHeight="1" x14ac:dyDescent="0.25">
      <c r="A57" s="749" t="s">
        <v>87</v>
      </c>
      <c r="B57" s="751" t="s">
        <v>88</v>
      </c>
      <c r="C57" s="751"/>
      <c r="D57" s="753" t="s">
        <v>89</v>
      </c>
      <c r="E57" s="753"/>
      <c r="F57" s="484" t="s">
        <v>90</v>
      </c>
    </row>
    <row r="58" spans="1:6" ht="21" customHeight="1" x14ac:dyDescent="0.25">
      <c r="A58" s="750"/>
      <c r="B58" s="752"/>
      <c r="C58" s="752"/>
      <c r="D58" s="269" t="s">
        <v>91</v>
      </c>
      <c r="E58" s="269" t="s">
        <v>92</v>
      </c>
      <c r="F58" s="748"/>
    </row>
    <row r="59" spans="1:6" ht="26.25" customHeight="1" x14ac:dyDescent="0.25">
      <c r="A59" s="743"/>
      <c r="B59" s="745" t="s">
        <v>93</v>
      </c>
      <c r="C59" s="745"/>
      <c r="D59" s="271"/>
      <c r="E59" s="271"/>
      <c r="F59" s="746" t="str">
        <f>IF(D74="X","CATASTROFICO",IF(AND(D78&gt;0,D78&lt;=5),"MODERADO",IF(AND(D78&gt;=6,D78&lt;=11),"MAYOR",IF(AND(D78&gt;=12,D78&lt;=19),"CATASTROFICO"," "))))</f>
        <v xml:space="preserve"> </v>
      </c>
    </row>
    <row r="60" spans="1:6" ht="26.25" customHeight="1" x14ac:dyDescent="0.25">
      <c r="A60" s="743"/>
      <c r="B60" s="745" t="s">
        <v>94</v>
      </c>
      <c r="C60" s="745"/>
      <c r="D60" s="271"/>
      <c r="E60" s="271"/>
      <c r="F60" s="746"/>
    </row>
    <row r="61" spans="1:6" ht="26.25" customHeight="1" x14ac:dyDescent="0.25">
      <c r="A61" s="743"/>
      <c r="B61" s="745" t="s">
        <v>95</v>
      </c>
      <c r="C61" s="745"/>
      <c r="D61" s="271"/>
      <c r="E61" s="271"/>
      <c r="F61" s="746"/>
    </row>
    <row r="62" spans="1:6" ht="26.25" customHeight="1" x14ac:dyDescent="0.25">
      <c r="A62" s="743"/>
      <c r="B62" s="745" t="s">
        <v>96</v>
      </c>
      <c r="C62" s="745"/>
      <c r="D62" s="271"/>
      <c r="E62" s="271"/>
      <c r="F62" s="746"/>
    </row>
    <row r="63" spans="1:6" ht="26.25" customHeight="1" x14ac:dyDescent="0.25">
      <c r="A63" s="743"/>
      <c r="B63" s="745" t="s">
        <v>97</v>
      </c>
      <c r="C63" s="745"/>
      <c r="D63" s="271"/>
      <c r="E63" s="271"/>
      <c r="F63" s="746"/>
    </row>
    <row r="64" spans="1:6" ht="26.25" customHeight="1" x14ac:dyDescent="0.25">
      <c r="A64" s="743"/>
      <c r="B64" s="745" t="s">
        <v>98</v>
      </c>
      <c r="C64" s="745"/>
      <c r="D64" s="271"/>
      <c r="E64" s="271"/>
      <c r="F64" s="746"/>
    </row>
    <row r="65" spans="1:6" ht="26.25" customHeight="1" x14ac:dyDescent="0.25">
      <c r="A65" s="743"/>
      <c r="B65" s="745" t="s">
        <v>99</v>
      </c>
      <c r="C65" s="745"/>
      <c r="D65" s="271"/>
      <c r="E65" s="271"/>
      <c r="F65" s="746"/>
    </row>
    <row r="66" spans="1:6" ht="32.25" customHeight="1" x14ac:dyDescent="0.25">
      <c r="A66" s="743"/>
      <c r="B66" s="745" t="s">
        <v>100</v>
      </c>
      <c r="C66" s="745"/>
      <c r="D66" s="271"/>
      <c r="E66" s="271"/>
      <c r="F66" s="746"/>
    </row>
    <row r="67" spans="1:6" ht="26.25" customHeight="1" x14ac:dyDescent="0.25">
      <c r="A67" s="743"/>
      <c r="B67" s="745" t="s">
        <v>101</v>
      </c>
      <c r="C67" s="745"/>
      <c r="D67" s="271"/>
      <c r="E67" s="271"/>
      <c r="F67" s="746"/>
    </row>
    <row r="68" spans="1:6" ht="26.25" customHeight="1" x14ac:dyDescent="0.25">
      <c r="A68" s="743"/>
      <c r="B68" s="745" t="s">
        <v>102</v>
      </c>
      <c r="C68" s="745"/>
      <c r="D68" s="271"/>
      <c r="E68" s="271"/>
      <c r="F68" s="746"/>
    </row>
    <row r="69" spans="1:6" ht="26.25" customHeight="1" x14ac:dyDescent="0.25">
      <c r="A69" s="743"/>
      <c r="B69" s="745" t="s">
        <v>103</v>
      </c>
      <c r="C69" s="745"/>
      <c r="D69" s="271"/>
      <c r="E69" s="271"/>
      <c r="F69" s="746"/>
    </row>
    <row r="70" spans="1:6" ht="26.25" customHeight="1" x14ac:dyDescent="0.25">
      <c r="A70" s="743"/>
      <c r="B70" s="745" t="s">
        <v>104</v>
      </c>
      <c r="C70" s="745"/>
      <c r="D70" s="271"/>
      <c r="E70" s="271"/>
      <c r="F70" s="746"/>
    </row>
    <row r="71" spans="1:6" ht="26.25" customHeight="1" x14ac:dyDescent="0.25">
      <c r="A71" s="743"/>
      <c r="B71" s="745" t="s">
        <v>105</v>
      </c>
      <c r="C71" s="745"/>
      <c r="D71" s="271"/>
      <c r="E71" s="271"/>
      <c r="F71" s="746"/>
    </row>
    <row r="72" spans="1:6" ht="26.25" customHeight="1" x14ac:dyDescent="0.25">
      <c r="A72" s="743"/>
      <c r="B72" s="745" t="s">
        <v>106</v>
      </c>
      <c r="C72" s="745"/>
      <c r="D72" s="271"/>
      <c r="E72" s="271"/>
      <c r="F72" s="746"/>
    </row>
    <row r="73" spans="1:6" ht="26.25" customHeight="1" x14ac:dyDescent="0.25">
      <c r="A73" s="743"/>
      <c r="B73" s="745" t="s">
        <v>107</v>
      </c>
      <c r="C73" s="745"/>
      <c r="D73" s="271"/>
      <c r="E73" s="271"/>
      <c r="F73" s="746"/>
    </row>
    <row r="74" spans="1:6" ht="26.25" customHeight="1" x14ac:dyDescent="0.25">
      <c r="A74" s="743"/>
      <c r="B74" s="745" t="s">
        <v>108</v>
      </c>
      <c r="C74" s="745"/>
      <c r="D74" s="271"/>
      <c r="E74" s="271"/>
      <c r="F74" s="746"/>
    </row>
    <row r="75" spans="1:6" ht="26.25" customHeight="1" x14ac:dyDescent="0.25">
      <c r="A75" s="743"/>
      <c r="B75" s="745" t="s">
        <v>109</v>
      </c>
      <c r="C75" s="745"/>
      <c r="D75" s="271"/>
      <c r="E75" s="271"/>
      <c r="F75" s="746"/>
    </row>
    <row r="76" spans="1:6" ht="26.25" customHeight="1" x14ac:dyDescent="0.25">
      <c r="A76" s="743"/>
      <c r="B76" s="745" t="s">
        <v>110</v>
      </c>
      <c r="C76" s="745"/>
      <c r="D76" s="271"/>
      <c r="E76" s="271"/>
      <c r="F76" s="746"/>
    </row>
    <row r="77" spans="1:6" ht="26.25" customHeight="1" x14ac:dyDescent="0.25">
      <c r="A77" s="743"/>
      <c r="B77" s="745" t="s">
        <v>111</v>
      </c>
      <c r="C77" s="745"/>
      <c r="D77" s="271"/>
      <c r="E77" s="271"/>
      <c r="F77" s="746"/>
    </row>
    <row r="78" spans="1:6" ht="14.4" thickBot="1" x14ac:dyDescent="0.3">
      <c r="A78" s="744"/>
      <c r="B78" s="754" t="s">
        <v>57</v>
      </c>
      <c r="C78" s="755"/>
      <c r="D78" s="267">
        <f>+Hoja3!B100</f>
        <v>0</v>
      </c>
      <c r="E78" s="268"/>
      <c r="F78" s="747"/>
    </row>
    <row r="79" spans="1:6" ht="14.4" thickBot="1" x14ac:dyDescent="0.3">
      <c r="A79" s="25"/>
      <c r="B79" s="25"/>
      <c r="C79" s="25"/>
      <c r="D79" s="25"/>
      <c r="E79" s="25"/>
      <c r="F79" s="25"/>
    </row>
    <row r="80" spans="1:6" ht="34.5" customHeight="1" x14ac:dyDescent="0.25">
      <c r="A80" s="749" t="s">
        <v>87</v>
      </c>
      <c r="B80" s="751" t="s">
        <v>88</v>
      </c>
      <c r="C80" s="751"/>
      <c r="D80" s="753" t="s">
        <v>89</v>
      </c>
      <c r="E80" s="753"/>
      <c r="F80" s="484" t="s">
        <v>90</v>
      </c>
    </row>
    <row r="81" spans="1:6" ht="21" customHeight="1" x14ac:dyDescent="0.25">
      <c r="A81" s="750"/>
      <c r="B81" s="752"/>
      <c r="C81" s="752"/>
      <c r="D81" s="269" t="s">
        <v>91</v>
      </c>
      <c r="E81" s="269" t="s">
        <v>92</v>
      </c>
      <c r="F81" s="748"/>
    </row>
    <row r="82" spans="1:6" ht="26.25" customHeight="1" x14ac:dyDescent="0.25">
      <c r="A82" s="743"/>
      <c r="B82" s="745" t="s">
        <v>93</v>
      </c>
      <c r="C82" s="745"/>
      <c r="D82" s="271"/>
      <c r="E82" s="271"/>
      <c r="F82" s="746" t="str">
        <f>IF(D97="X","CATASTROFICO",IF(AND(D101&gt;0,D101&lt;=5),"MODERADO",IF(AND(D101&gt;=6,D101&lt;=11),"MAYOR",IF(AND(D101&gt;=12,D101&lt;=19),"CATASTROFICO"," "))))</f>
        <v xml:space="preserve"> </v>
      </c>
    </row>
    <row r="83" spans="1:6" ht="26.25" customHeight="1" x14ac:dyDescent="0.25">
      <c r="A83" s="743"/>
      <c r="B83" s="745" t="s">
        <v>94</v>
      </c>
      <c r="C83" s="745"/>
      <c r="D83" s="271"/>
      <c r="E83" s="271"/>
      <c r="F83" s="746"/>
    </row>
    <row r="84" spans="1:6" ht="26.25" customHeight="1" x14ac:dyDescent="0.25">
      <c r="A84" s="743"/>
      <c r="B84" s="745" t="s">
        <v>95</v>
      </c>
      <c r="C84" s="745"/>
      <c r="D84" s="271"/>
      <c r="E84" s="271"/>
      <c r="F84" s="746"/>
    </row>
    <row r="85" spans="1:6" ht="26.25" customHeight="1" x14ac:dyDescent="0.25">
      <c r="A85" s="743"/>
      <c r="B85" s="745" t="s">
        <v>96</v>
      </c>
      <c r="C85" s="745"/>
      <c r="D85" s="271"/>
      <c r="E85" s="271"/>
      <c r="F85" s="746"/>
    </row>
    <row r="86" spans="1:6" ht="26.25" customHeight="1" x14ac:dyDescent="0.25">
      <c r="A86" s="743"/>
      <c r="B86" s="745" t="s">
        <v>97</v>
      </c>
      <c r="C86" s="745"/>
      <c r="D86" s="271"/>
      <c r="E86" s="271"/>
      <c r="F86" s="746"/>
    </row>
    <row r="87" spans="1:6" ht="26.25" customHeight="1" x14ac:dyDescent="0.25">
      <c r="A87" s="743"/>
      <c r="B87" s="745" t="s">
        <v>98</v>
      </c>
      <c r="C87" s="745"/>
      <c r="D87" s="271"/>
      <c r="E87" s="271"/>
      <c r="F87" s="746"/>
    </row>
    <row r="88" spans="1:6" ht="26.25" customHeight="1" x14ac:dyDescent="0.25">
      <c r="A88" s="743"/>
      <c r="B88" s="745" t="s">
        <v>99</v>
      </c>
      <c r="C88" s="745"/>
      <c r="D88" s="271"/>
      <c r="E88" s="271"/>
      <c r="F88" s="746"/>
    </row>
    <row r="89" spans="1:6" ht="33" customHeight="1" x14ac:dyDescent="0.25">
      <c r="A89" s="743"/>
      <c r="B89" s="745" t="s">
        <v>100</v>
      </c>
      <c r="C89" s="745"/>
      <c r="D89" s="271"/>
      <c r="E89" s="271"/>
      <c r="F89" s="746"/>
    </row>
    <row r="90" spans="1:6" ht="26.25" customHeight="1" x14ac:dyDescent="0.25">
      <c r="A90" s="743"/>
      <c r="B90" s="745" t="s">
        <v>101</v>
      </c>
      <c r="C90" s="745"/>
      <c r="D90" s="271"/>
      <c r="E90" s="271"/>
      <c r="F90" s="746"/>
    </row>
    <row r="91" spans="1:6" ht="26.25" customHeight="1" x14ac:dyDescent="0.25">
      <c r="A91" s="743"/>
      <c r="B91" s="745" t="s">
        <v>102</v>
      </c>
      <c r="C91" s="745"/>
      <c r="D91" s="271"/>
      <c r="E91" s="271"/>
      <c r="F91" s="746"/>
    </row>
    <row r="92" spans="1:6" ht="26.25" customHeight="1" x14ac:dyDescent="0.25">
      <c r="A92" s="743"/>
      <c r="B92" s="745" t="s">
        <v>103</v>
      </c>
      <c r="C92" s="745"/>
      <c r="D92" s="271"/>
      <c r="E92" s="271"/>
      <c r="F92" s="746"/>
    </row>
    <row r="93" spans="1:6" ht="26.25" customHeight="1" x14ac:dyDescent="0.25">
      <c r="A93" s="743"/>
      <c r="B93" s="745" t="s">
        <v>104</v>
      </c>
      <c r="C93" s="745"/>
      <c r="D93" s="271"/>
      <c r="E93" s="271"/>
      <c r="F93" s="746"/>
    </row>
    <row r="94" spans="1:6" ht="26.25" customHeight="1" x14ac:dyDescent="0.25">
      <c r="A94" s="743"/>
      <c r="B94" s="745" t="s">
        <v>105</v>
      </c>
      <c r="C94" s="745"/>
      <c r="D94" s="271"/>
      <c r="E94" s="271"/>
      <c r="F94" s="746"/>
    </row>
    <row r="95" spans="1:6" ht="26.25" customHeight="1" x14ac:dyDescent="0.25">
      <c r="A95" s="743"/>
      <c r="B95" s="745" t="s">
        <v>106</v>
      </c>
      <c r="C95" s="745"/>
      <c r="D95" s="271"/>
      <c r="E95" s="271"/>
      <c r="F95" s="746"/>
    </row>
    <row r="96" spans="1:6" ht="26.25" customHeight="1" x14ac:dyDescent="0.25">
      <c r="A96" s="743"/>
      <c r="B96" s="745" t="s">
        <v>107</v>
      </c>
      <c r="C96" s="745"/>
      <c r="D96" s="271"/>
      <c r="E96" s="271"/>
      <c r="F96" s="746"/>
    </row>
    <row r="97" spans="1:6" ht="26.25" customHeight="1" x14ac:dyDescent="0.25">
      <c r="A97" s="743"/>
      <c r="B97" s="745" t="s">
        <v>108</v>
      </c>
      <c r="C97" s="745"/>
      <c r="D97" s="271"/>
      <c r="E97" s="271"/>
      <c r="F97" s="746"/>
    </row>
    <row r="98" spans="1:6" ht="26.25" customHeight="1" x14ac:dyDescent="0.25">
      <c r="A98" s="743"/>
      <c r="B98" s="745" t="s">
        <v>109</v>
      </c>
      <c r="C98" s="745"/>
      <c r="D98" s="271"/>
      <c r="E98" s="271"/>
      <c r="F98" s="746"/>
    </row>
    <row r="99" spans="1:6" ht="26.25" customHeight="1" x14ac:dyDescent="0.25">
      <c r="A99" s="743"/>
      <c r="B99" s="745" t="s">
        <v>110</v>
      </c>
      <c r="C99" s="745"/>
      <c r="D99" s="271"/>
      <c r="E99" s="271"/>
      <c r="F99" s="746"/>
    </row>
    <row r="100" spans="1:6" ht="26.25" customHeight="1" x14ac:dyDescent="0.25">
      <c r="A100" s="743"/>
      <c r="B100" s="745" t="s">
        <v>111</v>
      </c>
      <c r="C100" s="745"/>
      <c r="D100" s="271"/>
      <c r="E100" s="271"/>
      <c r="F100" s="746"/>
    </row>
    <row r="101" spans="1:6" ht="14.4" thickBot="1" x14ac:dyDescent="0.3">
      <c r="A101" s="744"/>
      <c r="B101" s="754" t="s">
        <v>57</v>
      </c>
      <c r="C101" s="755"/>
      <c r="D101" s="267">
        <f>+Hoja3!B123</f>
        <v>0</v>
      </c>
      <c r="E101" s="268"/>
      <c r="F101" s="747"/>
    </row>
    <row r="102" spans="1:6" ht="14.4" thickBot="1" x14ac:dyDescent="0.3">
      <c r="A102" s="25"/>
      <c r="B102" s="25"/>
      <c r="C102" s="25"/>
      <c r="D102" s="25"/>
      <c r="E102" s="25"/>
      <c r="F102" s="25"/>
    </row>
    <row r="103" spans="1:6" ht="34.5" customHeight="1" x14ac:dyDescent="0.25">
      <c r="A103" s="749" t="s">
        <v>87</v>
      </c>
      <c r="B103" s="751" t="s">
        <v>88</v>
      </c>
      <c r="C103" s="751"/>
      <c r="D103" s="753" t="s">
        <v>89</v>
      </c>
      <c r="E103" s="753"/>
      <c r="F103" s="484" t="s">
        <v>90</v>
      </c>
    </row>
    <row r="104" spans="1:6" ht="21" customHeight="1" x14ac:dyDescent="0.25">
      <c r="A104" s="750"/>
      <c r="B104" s="752"/>
      <c r="C104" s="752"/>
      <c r="D104" s="269" t="s">
        <v>91</v>
      </c>
      <c r="E104" s="269" t="s">
        <v>92</v>
      </c>
      <c r="F104" s="748"/>
    </row>
    <row r="105" spans="1:6" ht="26.25" customHeight="1" x14ac:dyDescent="0.25">
      <c r="A105" s="743"/>
      <c r="B105" s="745" t="s">
        <v>93</v>
      </c>
      <c r="C105" s="745"/>
      <c r="D105" s="271"/>
      <c r="E105" s="271"/>
      <c r="F105" s="746" t="str">
        <f>IF(D120="X","CATASTROFICO",IF(AND(D124&gt;0,D124&lt;=5),"MODERADO",IF(AND(D124&gt;=6,D124&lt;=11),"MAYOR",IF(AND(D124&gt;=12,D124&lt;=19),"CATASTROFICO"," "))))</f>
        <v xml:space="preserve"> </v>
      </c>
    </row>
    <row r="106" spans="1:6" ht="26.25" customHeight="1" x14ac:dyDescent="0.25">
      <c r="A106" s="743"/>
      <c r="B106" s="745" t="s">
        <v>94</v>
      </c>
      <c r="C106" s="745"/>
      <c r="D106" s="271"/>
      <c r="E106" s="271"/>
      <c r="F106" s="746"/>
    </row>
    <row r="107" spans="1:6" ht="26.25" customHeight="1" x14ac:dyDescent="0.25">
      <c r="A107" s="743"/>
      <c r="B107" s="745" t="s">
        <v>95</v>
      </c>
      <c r="C107" s="745"/>
      <c r="D107" s="271"/>
      <c r="E107" s="271"/>
      <c r="F107" s="746"/>
    </row>
    <row r="108" spans="1:6" ht="26.25" customHeight="1" x14ac:dyDescent="0.25">
      <c r="A108" s="743"/>
      <c r="B108" s="745" t="s">
        <v>96</v>
      </c>
      <c r="C108" s="745"/>
      <c r="D108" s="271"/>
      <c r="E108" s="271"/>
      <c r="F108" s="746"/>
    </row>
    <row r="109" spans="1:6" ht="26.25" customHeight="1" x14ac:dyDescent="0.25">
      <c r="A109" s="743"/>
      <c r="B109" s="745" t="s">
        <v>97</v>
      </c>
      <c r="C109" s="745"/>
      <c r="D109" s="271"/>
      <c r="E109" s="271"/>
      <c r="F109" s="746"/>
    </row>
    <row r="110" spans="1:6" ht="26.25" customHeight="1" x14ac:dyDescent="0.25">
      <c r="A110" s="743"/>
      <c r="B110" s="745" t="s">
        <v>98</v>
      </c>
      <c r="C110" s="745"/>
      <c r="D110" s="271"/>
      <c r="E110" s="271"/>
      <c r="F110" s="746"/>
    </row>
    <row r="111" spans="1:6" ht="26.25" customHeight="1" x14ac:dyDescent="0.25">
      <c r="A111" s="743"/>
      <c r="B111" s="745" t="s">
        <v>99</v>
      </c>
      <c r="C111" s="745"/>
      <c r="D111" s="271"/>
      <c r="E111" s="271"/>
      <c r="F111" s="746"/>
    </row>
    <row r="112" spans="1:6" ht="36" customHeight="1" x14ac:dyDescent="0.25">
      <c r="A112" s="743"/>
      <c r="B112" s="745" t="s">
        <v>100</v>
      </c>
      <c r="C112" s="745"/>
      <c r="D112" s="271"/>
      <c r="E112" s="271"/>
      <c r="F112" s="746"/>
    </row>
    <row r="113" spans="1:6" ht="26.25" customHeight="1" x14ac:dyDescent="0.25">
      <c r="A113" s="743"/>
      <c r="B113" s="745" t="s">
        <v>101</v>
      </c>
      <c r="C113" s="745"/>
      <c r="D113" s="271"/>
      <c r="E113" s="271"/>
      <c r="F113" s="746"/>
    </row>
    <row r="114" spans="1:6" ht="26.25" customHeight="1" x14ac:dyDescent="0.25">
      <c r="A114" s="743"/>
      <c r="B114" s="745" t="s">
        <v>102</v>
      </c>
      <c r="C114" s="745"/>
      <c r="D114" s="271"/>
      <c r="E114" s="271"/>
      <c r="F114" s="746"/>
    </row>
    <row r="115" spans="1:6" ht="26.25" customHeight="1" x14ac:dyDescent="0.25">
      <c r="A115" s="743"/>
      <c r="B115" s="745" t="s">
        <v>103</v>
      </c>
      <c r="C115" s="745"/>
      <c r="D115" s="271"/>
      <c r="E115" s="271"/>
      <c r="F115" s="746"/>
    </row>
    <row r="116" spans="1:6" ht="26.25" customHeight="1" x14ac:dyDescent="0.25">
      <c r="A116" s="743"/>
      <c r="B116" s="745" t="s">
        <v>104</v>
      </c>
      <c r="C116" s="745"/>
      <c r="D116" s="271"/>
      <c r="E116" s="271"/>
      <c r="F116" s="746"/>
    </row>
    <row r="117" spans="1:6" ht="26.25" customHeight="1" x14ac:dyDescent="0.25">
      <c r="A117" s="743"/>
      <c r="B117" s="745" t="s">
        <v>105</v>
      </c>
      <c r="C117" s="745"/>
      <c r="D117" s="271"/>
      <c r="E117" s="271"/>
      <c r="F117" s="746"/>
    </row>
    <row r="118" spans="1:6" ht="26.25" customHeight="1" x14ac:dyDescent="0.25">
      <c r="A118" s="743"/>
      <c r="B118" s="745" t="s">
        <v>106</v>
      </c>
      <c r="C118" s="745"/>
      <c r="D118" s="271"/>
      <c r="E118" s="271"/>
      <c r="F118" s="746"/>
    </row>
    <row r="119" spans="1:6" ht="26.25" customHeight="1" x14ac:dyDescent="0.25">
      <c r="A119" s="743"/>
      <c r="B119" s="745" t="s">
        <v>107</v>
      </c>
      <c r="C119" s="745"/>
      <c r="D119" s="271"/>
      <c r="E119" s="271"/>
      <c r="F119" s="746"/>
    </row>
    <row r="120" spans="1:6" ht="26.25" customHeight="1" x14ac:dyDescent="0.25">
      <c r="A120" s="743"/>
      <c r="B120" s="745" t="s">
        <v>108</v>
      </c>
      <c r="C120" s="745"/>
      <c r="D120" s="271"/>
      <c r="E120" s="271"/>
      <c r="F120" s="746"/>
    </row>
    <row r="121" spans="1:6" ht="26.25" customHeight="1" x14ac:dyDescent="0.25">
      <c r="A121" s="743"/>
      <c r="B121" s="745" t="s">
        <v>109</v>
      </c>
      <c r="C121" s="745"/>
      <c r="D121" s="271"/>
      <c r="E121" s="271"/>
      <c r="F121" s="746"/>
    </row>
    <row r="122" spans="1:6" ht="26.25" customHeight="1" x14ac:dyDescent="0.25">
      <c r="A122" s="743"/>
      <c r="B122" s="745" t="s">
        <v>110</v>
      </c>
      <c r="C122" s="745"/>
      <c r="D122" s="271"/>
      <c r="E122" s="271"/>
      <c r="F122" s="746"/>
    </row>
    <row r="123" spans="1:6" ht="26.25" customHeight="1" x14ac:dyDescent="0.25">
      <c r="A123" s="743"/>
      <c r="B123" s="745" t="s">
        <v>111</v>
      </c>
      <c r="C123" s="745"/>
      <c r="D123" s="271"/>
      <c r="E123" s="271"/>
      <c r="F123" s="746"/>
    </row>
    <row r="124" spans="1:6" ht="14.4" thickBot="1" x14ac:dyDescent="0.3">
      <c r="A124" s="744"/>
      <c r="B124" s="754" t="s">
        <v>57</v>
      </c>
      <c r="C124" s="755"/>
      <c r="D124" s="267">
        <f>+Hoja3!B146</f>
        <v>0</v>
      </c>
      <c r="E124" s="268"/>
      <c r="F124" s="747"/>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Hoja3!$C$35:$C$36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249977111117893"/>
  </sheetPr>
  <dimension ref="A1:K210"/>
  <sheetViews>
    <sheetView workbookViewId="0">
      <selection activeCell="A10" sqref="A10:K10"/>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64"/>
      <c r="B1" s="834"/>
      <c r="C1" s="429" t="str">
        <f>[5]CONTEXTO!B1</f>
        <v xml:space="preserve">PROCESO:  SISTEMA INTEGRADO DE GESTIÓN </v>
      </c>
      <c r="D1" s="429"/>
      <c r="E1" s="429"/>
      <c r="F1" s="429"/>
      <c r="G1" s="835" t="s">
        <v>413</v>
      </c>
      <c r="H1" s="835"/>
      <c r="I1" s="835"/>
      <c r="J1" s="832"/>
      <c r="K1" s="377"/>
    </row>
    <row r="2" spans="1:11" ht="15" customHeight="1" x14ac:dyDescent="0.25">
      <c r="A2" s="465"/>
      <c r="B2" s="459"/>
      <c r="C2" s="430"/>
      <c r="D2" s="430"/>
      <c r="E2" s="430"/>
      <c r="F2" s="430"/>
      <c r="G2" s="476" t="s">
        <v>423</v>
      </c>
      <c r="H2" s="476"/>
      <c r="I2" s="476"/>
      <c r="J2" s="833"/>
      <c r="K2" s="378"/>
    </row>
    <row r="3" spans="1:11" ht="34.5" customHeight="1" x14ac:dyDescent="0.25">
      <c r="A3" s="465"/>
      <c r="B3" s="459"/>
      <c r="C3" s="430" t="s">
        <v>31</v>
      </c>
      <c r="D3" s="430"/>
      <c r="E3" s="430"/>
      <c r="F3" s="430"/>
      <c r="G3" s="476" t="s">
        <v>415</v>
      </c>
      <c r="H3" s="476"/>
      <c r="I3" s="476"/>
      <c r="J3" s="833"/>
      <c r="K3" s="378"/>
    </row>
    <row r="4" spans="1:11" ht="15.75" customHeight="1" x14ac:dyDescent="0.25">
      <c r="A4" s="465"/>
      <c r="B4" s="459"/>
      <c r="C4" s="430"/>
      <c r="D4" s="430"/>
      <c r="E4" s="430"/>
      <c r="F4" s="430"/>
      <c r="G4" s="476" t="s">
        <v>424</v>
      </c>
      <c r="H4" s="476"/>
      <c r="I4" s="476"/>
      <c r="J4" s="833"/>
      <c r="K4" s="378"/>
    </row>
    <row r="5" spans="1:11" ht="15.75" customHeight="1" x14ac:dyDescent="0.25">
      <c r="A5" s="426"/>
      <c r="B5" s="427"/>
      <c r="C5" s="427"/>
      <c r="D5" s="427"/>
      <c r="E5" s="427"/>
      <c r="F5" s="427"/>
      <c r="G5" s="427"/>
      <c r="H5" s="427"/>
      <c r="I5" s="427"/>
      <c r="J5" s="427"/>
      <c r="K5" s="428"/>
    </row>
    <row r="6" spans="1:11" x14ac:dyDescent="0.25">
      <c r="A6" s="841" t="s">
        <v>112</v>
      </c>
      <c r="B6" s="842"/>
      <c r="C6" s="842"/>
      <c r="D6" s="842"/>
      <c r="E6" s="842"/>
      <c r="F6" s="842"/>
      <c r="G6" s="842"/>
      <c r="H6" s="842"/>
      <c r="I6" s="842"/>
      <c r="J6" s="842"/>
      <c r="K6" s="843"/>
    </row>
    <row r="7" spans="1:11" ht="11.25" customHeight="1" x14ac:dyDescent="0.25">
      <c r="A7" s="841"/>
      <c r="B7" s="842"/>
      <c r="C7" s="842"/>
      <c r="D7" s="842"/>
      <c r="E7" s="842"/>
      <c r="F7" s="842"/>
      <c r="G7" s="842"/>
      <c r="H7" s="842"/>
      <c r="I7" s="842"/>
      <c r="J7" s="842"/>
      <c r="K7" s="843"/>
    </row>
    <row r="8" spans="1:11" ht="24" customHeight="1" x14ac:dyDescent="0.25">
      <c r="A8" s="416" t="str">
        <f>CONTEXTO!A8</f>
        <v xml:space="preserve">PROCESO: Gestión de Evaluación y Seguimiento </v>
      </c>
      <c r="B8" s="417"/>
      <c r="C8" s="417"/>
      <c r="D8" s="417"/>
      <c r="E8" s="417"/>
      <c r="F8" s="417"/>
      <c r="G8" s="417"/>
      <c r="H8" s="417"/>
      <c r="I8" s="417"/>
      <c r="J8" s="417"/>
      <c r="K8" s="418"/>
    </row>
    <row r="9" spans="1:11" ht="56.25" customHeight="1" thickBot="1" x14ac:dyDescent="0.3">
      <c r="A9" s="838"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39"/>
      <c r="C9" s="839"/>
      <c r="D9" s="839"/>
      <c r="E9" s="839"/>
      <c r="F9" s="839"/>
      <c r="G9" s="839"/>
      <c r="H9" s="839"/>
      <c r="I9" s="839"/>
      <c r="J9" s="839"/>
      <c r="K9" s="840"/>
    </row>
    <row r="10" spans="1:11" ht="19.5" customHeight="1" thickBot="1" x14ac:dyDescent="0.3">
      <c r="A10" s="836"/>
      <c r="B10" s="837"/>
      <c r="C10" s="837"/>
      <c r="D10" s="837"/>
      <c r="E10" s="837"/>
      <c r="F10" s="837"/>
      <c r="G10" s="837"/>
      <c r="H10" s="837"/>
      <c r="I10" s="837"/>
      <c r="J10" s="837"/>
      <c r="K10" s="837"/>
    </row>
    <row r="11" spans="1:11" ht="29.25" customHeight="1" thickBot="1" x14ac:dyDescent="0.3">
      <c r="A11" s="98" t="s">
        <v>113</v>
      </c>
      <c r="B11" s="803" t="str">
        <f>DESCRIPCION!A12</f>
        <v>Posibilidad  de pérdida reputacional  por desvío de los resultados  de la auditoría en beneficio propio o del auditado.</v>
      </c>
      <c r="C11" s="804"/>
      <c r="D11" s="804"/>
      <c r="E11" s="804"/>
      <c r="F11" s="804"/>
      <c r="G11" s="804"/>
      <c r="H11" s="804"/>
      <c r="I11" s="805"/>
      <c r="J11" s="99" t="s">
        <v>265</v>
      </c>
      <c r="K11" s="102" t="str">
        <f>IF(J17="x","EXTREMA",IF(J19="x","ALTA",IF(J21="x","MODERADA",IF(J23="x","BAJA",""))))</f>
        <v>EXTREMA</v>
      </c>
    </row>
    <row r="12" spans="1:11" ht="16.5" customHeight="1" thickBot="1" x14ac:dyDescent="0.3">
      <c r="A12" s="784" t="s">
        <v>115</v>
      </c>
      <c r="B12" s="785"/>
      <c r="C12" s="785"/>
      <c r="D12" s="786" t="str">
        <f>PROBABILIDAD!T13</f>
        <v>Posible</v>
      </c>
      <c r="E12" s="787"/>
      <c r="F12" s="784" t="s">
        <v>129</v>
      </c>
      <c r="G12" s="785"/>
      <c r="H12" s="785"/>
      <c r="I12" s="788"/>
      <c r="J12" s="789" t="s">
        <v>333</v>
      </c>
      <c r="K12" s="790"/>
    </row>
    <row r="13" spans="1:11" x14ac:dyDescent="0.25">
      <c r="A13" s="127"/>
      <c r="B13" s="108"/>
      <c r="C13" s="108"/>
      <c r="D13" s="108"/>
      <c r="E13" s="108"/>
      <c r="F13" s="108"/>
      <c r="G13" s="108"/>
      <c r="H13" s="108"/>
      <c r="I13" s="108"/>
      <c r="J13" s="123"/>
      <c r="K13" s="124"/>
    </row>
    <row r="14" spans="1:11" x14ac:dyDescent="0.25">
      <c r="A14" s="127"/>
      <c r="B14" s="108"/>
      <c r="C14" s="128"/>
      <c r="D14" s="108"/>
      <c r="E14" s="108"/>
      <c r="F14" s="108"/>
      <c r="G14" s="108"/>
      <c r="H14" s="108"/>
      <c r="I14" s="108"/>
      <c r="J14" s="123"/>
      <c r="K14" s="124"/>
    </row>
    <row r="15" spans="1:11" ht="30" customHeight="1" x14ac:dyDescent="0.25">
      <c r="A15" s="800" t="s">
        <v>115</v>
      </c>
      <c r="B15" s="108">
        <v>5</v>
      </c>
      <c r="C15" s="801"/>
      <c r="D15" s="797"/>
      <c r="E15" s="798"/>
      <c r="F15" s="798"/>
      <c r="G15" s="798"/>
      <c r="H15" s="108"/>
      <c r="I15" s="108"/>
      <c r="J15" s="807" t="s">
        <v>114</v>
      </c>
      <c r="K15" s="808"/>
    </row>
    <row r="16" spans="1:11" ht="30" customHeight="1" x14ac:dyDescent="0.25">
      <c r="A16" s="800"/>
      <c r="B16" s="108" t="s">
        <v>117</v>
      </c>
      <c r="C16" s="802"/>
      <c r="D16" s="797"/>
      <c r="E16" s="798"/>
      <c r="F16" s="798"/>
      <c r="G16" s="798"/>
      <c r="H16" s="108"/>
      <c r="I16" s="108"/>
      <c r="J16" s="110"/>
      <c r="K16" s="111"/>
    </row>
    <row r="17" spans="1:11" ht="30" customHeight="1" x14ac:dyDescent="0.25">
      <c r="A17" s="800"/>
      <c r="B17" s="108">
        <v>4</v>
      </c>
      <c r="C17" s="844"/>
      <c r="D17" s="797"/>
      <c r="E17" s="797"/>
      <c r="F17" s="806"/>
      <c r="G17" s="798"/>
      <c r="H17" s="108"/>
      <c r="I17" s="108"/>
      <c r="J17" s="114" t="str">
        <f xml:space="preserve"> IF(OR(E15="X",F15="X",G15="x",F17="x",G17="X",F19="X",G19="X",G21="X" ),"x","")</f>
        <v>x</v>
      </c>
      <c r="K17" s="111" t="s">
        <v>116</v>
      </c>
    </row>
    <row r="18" spans="1:11" ht="30" customHeight="1" x14ac:dyDescent="0.25">
      <c r="A18" s="800"/>
      <c r="B18" s="108" t="s">
        <v>119</v>
      </c>
      <c r="C18" s="845"/>
      <c r="D18" s="797"/>
      <c r="E18" s="797"/>
      <c r="F18" s="806"/>
      <c r="G18" s="798"/>
      <c r="H18" s="108"/>
      <c r="I18" s="108"/>
      <c r="J18" s="115"/>
      <c r="K18" s="111"/>
    </row>
    <row r="19" spans="1:11" ht="30" customHeight="1" x14ac:dyDescent="0.25">
      <c r="A19" s="800"/>
      <c r="B19" s="108">
        <v>3</v>
      </c>
      <c r="C19" s="791"/>
      <c r="D19" s="795"/>
      <c r="E19" s="796"/>
      <c r="F19" s="806" t="s">
        <v>326</v>
      </c>
      <c r="G19" s="798"/>
      <c r="H19" s="108"/>
      <c r="I19" s="108"/>
      <c r="J19" s="116" t="str">
        <f xml:space="preserve"> IF(OR(C15="X",D15="X",D17="x",E17="x",E19="X",F21="X",F23="X",G23="X" ),"x","")</f>
        <v/>
      </c>
      <c r="K19" s="111" t="s">
        <v>118</v>
      </c>
    </row>
    <row r="20" spans="1:11" ht="30" customHeight="1" x14ac:dyDescent="0.25">
      <c r="A20" s="800"/>
      <c r="B20" s="108" t="s">
        <v>121</v>
      </c>
      <c r="C20" s="792"/>
      <c r="D20" s="795"/>
      <c r="E20" s="797"/>
      <c r="F20" s="806"/>
      <c r="G20" s="798"/>
      <c r="H20" s="108"/>
      <c r="I20" s="108"/>
      <c r="J20" s="117"/>
      <c r="K20" s="111"/>
    </row>
    <row r="21" spans="1:11" ht="30" customHeight="1" x14ac:dyDescent="0.25">
      <c r="A21" s="800"/>
      <c r="B21" s="108">
        <v>2</v>
      </c>
      <c r="C21" s="791"/>
      <c r="D21" s="793"/>
      <c r="E21" s="794"/>
      <c r="F21" s="796"/>
      <c r="G21" s="798"/>
      <c r="H21" s="108"/>
      <c r="I21" s="108"/>
      <c r="J21" s="118" t="str">
        <f xml:space="preserve"> IF(OR(C17="X",D19="X",E21="x",E23="x" ),"x","")</f>
        <v/>
      </c>
      <c r="K21" s="111" t="s">
        <v>120</v>
      </c>
    </row>
    <row r="22" spans="1:11" ht="30" customHeight="1" x14ac:dyDescent="0.25">
      <c r="A22" s="800"/>
      <c r="B22" s="108" t="s">
        <v>240</v>
      </c>
      <c r="C22" s="792"/>
      <c r="D22" s="793"/>
      <c r="E22" s="795"/>
      <c r="F22" s="797"/>
      <c r="G22" s="798"/>
      <c r="H22" s="108"/>
      <c r="I22" s="108"/>
      <c r="J22" s="117"/>
      <c r="K22" s="111"/>
    </row>
    <row r="23" spans="1:11" ht="30" customHeight="1" x14ac:dyDescent="0.25">
      <c r="A23" s="800"/>
      <c r="B23" s="108">
        <v>1</v>
      </c>
      <c r="C23" s="791"/>
      <c r="D23" s="822"/>
      <c r="E23" s="824"/>
      <c r="F23" s="826"/>
      <c r="G23" s="828"/>
      <c r="H23" s="108"/>
      <c r="I23" s="108"/>
      <c r="J23" s="119" t="str">
        <f xml:space="preserve"> IF(OR(C19="X",C21="X",C23="x",D21="x",D23="x" ),"x","")</f>
        <v/>
      </c>
      <c r="K23" s="111" t="s">
        <v>122</v>
      </c>
    </row>
    <row r="24" spans="1:11" ht="30" customHeight="1" x14ac:dyDescent="0.25">
      <c r="A24" s="800"/>
      <c r="B24" s="108" t="s">
        <v>123</v>
      </c>
      <c r="C24" s="821"/>
      <c r="D24" s="823"/>
      <c r="E24" s="825"/>
      <c r="F24" s="827"/>
      <c r="G24" s="829"/>
      <c r="H24" s="108"/>
      <c r="I24" s="108"/>
      <c r="J24" s="100"/>
      <c r="K24" s="101"/>
    </row>
    <row r="25" spans="1:11" x14ac:dyDescent="0.25">
      <c r="A25" s="127"/>
      <c r="B25" s="108"/>
      <c r="C25" s="108">
        <v>1</v>
      </c>
      <c r="D25" s="108">
        <v>2</v>
      </c>
      <c r="E25" s="108">
        <v>3</v>
      </c>
      <c r="F25" s="108">
        <v>4</v>
      </c>
      <c r="G25" s="108">
        <v>5</v>
      </c>
      <c r="H25" s="108"/>
      <c r="I25" s="108"/>
      <c r="J25" s="809"/>
      <c r="K25" s="810"/>
    </row>
    <row r="26" spans="1:11" x14ac:dyDescent="0.25">
      <c r="A26" s="127"/>
      <c r="B26" s="108"/>
      <c r="C26" s="108" t="s">
        <v>124</v>
      </c>
      <c r="D26" s="108" t="s">
        <v>125</v>
      </c>
      <c r="E26" s="108" t="s">
        <v>126</v>
      </c>
      <c r="F26" s="108" t="s">
        <v>127</v>
      </c>
      <c r="G26" s="108" t="s">
        <v>128</v>
      </c>
      <c r="H26" s="108"/>
      <c r="I26" s="108"/>
      <c r="J26" s="108"/>
      <c r="K26" s="124"/>
    </row>
    <row r="27" spans="1:11" x14ac:dyDescent="0.25">
      <c r="A27" s="127"/>
      <c r="B27" s="108"/>
      <c r="C27" s="799" t="s">
        <v>129</v>
      </c>
      <c r="D27" s="799"/>
      <c r="E27" s="799"/>
      <c r="F27" s="799"/>
      <c r="G27" s="799"/>
      <c r="H27" s="108"/>
      <c r="I27" s="108"/>
      <c r="J27" s="108"/>
      <c r="K27" s="124"/>
    </row>
    <row r="28" spans="1:11" x14ac:dyDescent="0.25">
      <c r="A28" s="127"/>
      <c r="B28" s="108"/>
      <c r="C28" s="799"/>
      <c r="D28" s="799"/>
      <c r="E28" s="799"/>
      <c r="F28" s="799"/>
      <c r="G28" s="799"/>
      <c r="H28" s="108"/>
      <c r="I28" s="108"/>
      <c r="J28" s="108"/>
      <c r="K28" s="124"/>
    </row>
    <row r="29" spans="1:11" ht="15.75" customHeight="1" thickBot="1" x14ac:dyDescent="0.3">
      <c r="A29" s="129"/>
      <c r="B29" s="130"/>
      <c r="C29" s="130"/>
      <c r="D29" s="130"/>
      <c r="E29" s="130"/>
      <c r="F29" s="130"/>
      <c r="G29" s="130"/>
      <c r="H29" s="130"/>
      <c r="I29" s="130"/>
      <c r="J29" s="130"/>
      <c r="K29" s="131"/>
    </row>
    <row r="30" spans="1:11" ht="14.4" thickBot="1" x14ac:dyDescent="0.3"/>
    <row r="31" spans="1:11" ht="28.5" customHeight="1" thickBot="1" x14ac:dyDescent="0.3">
      <c r="A31" s="73" t="s">
        <v>113</v>
      </c>
      <c r="B31" s="820"/>
      <c r="C31" s="804"/>
      <c r="D31" s="804"/>
      <c r="E31" s="804"/>
      <c r="F31" s="804"/>
      <c r="G31" s="804"/>
      <c r="H31" s="804"/>
      <c r="I31" s="805"/>
      <c r="J31" s="98" t="s">
        <v>266</v>
      </c>
      <c r="K31" s="97"/>
    </row>
    <row r="32" spans="1:11" ht="16.2" thickBot="1" x14ac:dyDescent="0.3">
      <c r="A32" s="784" t="s">
        <v>115</v>
      </c>
      <c r="B32" s="785"/>
      <c r="C32" s="785"/>
      <c r="D32" s="786" t="e">
        <f>PROBABILIDAD!#REF!</f>
        <v>#REF!</v>
      </c>
      <c r="E32" s="787"/>
      <c r="F32" s="784" t="s">
        <v>129</v>
      </c>
      <c r="G32" s="785"/>
      <c r="H32" s="785"/>
      <c r="I32" s="788"/>
      <c r="J32" s="789"/>
      <c r="K32" s="790"/>
    </row>
    <row r="33" spans="1:11" ht="14.4" x14ac:dyDescent="0.25">
      <c r="A33" s="122"/>
      <c r="B33" s="121"/>
      <c r="C33" s="121"/>
      <c r="D33" s="121"/>
      <c r="E33" s="121"/>
      <c r="F33" s="121"/>
      <c r="G33" s="121"/>
      <c r="H33" s="121"/>
      <c r="I33" s="121"/>
      <c r="J33" s="123"/>
      <c r="K33" s="124"/>
    </row>
    <row r="34" spans="1:11" ht="15" thickBot="1" x14ac:dyDescent="0.3">
      <c r="A34" s="122"/>
      <c r="B34" s="120"/>
      <c r="C34" s="121"/>
      <c r="D34" s="121"/>
      <c r="E34" s="121"/>
      <c r="F34" s="121"/>
      <c r="G34" s="121"/>
      <c r="H34" s="121"/>
      <c r="I34" s="121"/>
      <c r="J34" s="123"/>
      <c r="K34" s="124"/>
    </row>
    <row r="35" spans="1:11" ht="30.75" customHeight="1" thickBot="1" x14ac:dyDescent="0.3">
      <c r="A35" s="813" t="s">
        <v>115</v>
      </c>
      <c r="B35" s="120">
        <v>5</v>
      </c>
      <c r="C35" s="830"/>
      <c r="D35" s="816"/>
      <c r="E35" s="814"/>
      <c r="F35" s="814"/>
      <c r="G35" s="814"/>
      <c r="H35" s="121"/>
      <c r="I35" s="121"/>
      <c r="J35" s="811" t="s">
        <v>114</v>
      </c>
      <c r="K35" s="812"/>
    </row>
    <row r="36" spans="1:11" ht="21" customHeight="1" thickBot="1" x14ac:dyDescent="0.3">
      <c r="A36" s="813"/>
      <c r="B36" s="120" t="s">
        <v>117</v>
      </c>
      <c r="C36" s="830"/>
      <c r="D36" s="816"/>
      <c r="E36" s="814"/>
      <c r="F36" s="814"/>
      <c r="G36" s="814"/>
      <c r="H36" s="121"/>
      <c r="I36" s="121"/>
      <c r="J36" s="125"/>
      <c r="K36" s="20"/>
    </row>
    <row r="37" spans="1:11" ht="34.5" customHeight="1" thickBot="1" x14ac:dyDescent="0.3">
      <c r="A37" s="813"/>
      <c r="B37" s="120">
        <v>4</v>
      </c>
      <c r="C37" s="815"/>
      <c r="D37" s="816"/>
      <c r="E37" s="816"/>
      <c r="F37" s="817"/>
      <c r="G37" s="814"/>
      <c r="H37" s="121"/>
      <c r="I37" s="121"/>
      <c r="J37" s="135" t="str">
        <f xml:space="preserve"> IF(OR(E35="X",F35="X",G35="x",F37="x",G37="X",F39="X",G39="X",G41="X" ),"x","")</f>
        <v/>
      </c>
      <c r="K37" s="20" t="s">
        <v>116</v>
      </c>
    </row>
    <row r="38" spans="1:11" ht="29.4" thickBot="1" x14ac:dyDescent="0.3">
      <c r="A38" s="813"/>
      <c r="B38" s="120" t="s">
        <v>119</v>
      </c>
      <c r="C38" s="815"/>
      <c r="D38" s="816"/>
      <c r="E38" s="816"/>
      <c r="F38" s="818"/>
      <c r="G38" s="814"/>
      <c r="H38" s="121"/>
      <c r="I38" s="121"/>
      <c r="J38" s="136"/>
      <c r="K38" s="20"/>
    </row>
    <row r="39" spans="1:11" ht="35.25" customHeight="1" thickBot="1" x14ac:dyDescent="0.3">
      <c r="A39" s="813"/>
      <c r="B39" s="120">
        <v>3</v>
      </c>
      <c r="C39" s="819"/>
      <c r="D39" s="831"/>
      <c r="E39" s="846"/>
      <c r="F39" s="817"/>
      <c r="G39" s="814"/>
      <c r="H39" s="121"/>
      <c r="I39" s="121"/>
      <c r="J39" s="137" t="str">
        <f xml:space="preserve"> IF(OR(C35="X",D35="X",D37="x",E37="x",E39="X",F41="X",F43="X",G43="X" ),"x","")</f>
        <v/>
      </c>
      <c r="K39" s="20" t="s">
        <v>118</v>
      </c>
    </row>
    <row r="40" spans="1:11" ht="29.4" thickBot="1" x14ac:dyDescent="0.3">
      <c r="A40" s="813"/>
      <c r="B40" s="120" t="s">
        <v>121</v>
      </c>
      <c r="C40" s="819"/>
      <c r="D40" s="831"/>
      <c r="E40" s="816"/>
      <c r="F40" s="818"/>
      <c r="G40" s="814"/>
      <c r="H40" s="121"/>
      <c r="I40" s="121"/>
      <c r="J40" s="138"/>
      <c r="K40" s="20"/>
    </row>
    <row r="41" spans="1:11" ht="36" customHeight="1" thickBot="1" x14ac:dyDescent="0.3">
      <c r="A41" s="813"/>
      <c r="B41" s="120">
        <v>2</v>
      </c>
      <c r="C41" s="819"/>
      <c r="D41" s="849"/>
      <c r="E41" s="856"/>
      <c r="F41" s="857"/>
      <c r="G41" s="814"/>
      <c r="H41" s="121"/>
      <c r="I41" s="121"/>
      <c r="J41" s="139" t="str">
        <f xml:space="preserve"> IF(OR(C37="X",D39="X",E41="x",E43="x" ),"x","")</f>
        <v/>
      </c>
      <c r="K41" s="20" t="s">
        <v>120</v>
      </c>
    </row>
    <row r="42" spans="1:11" ht="29.4" thickBot="1" x14ac:dyDescent="0.3">
      <c r="A42" s="813"/>
      <c r="B42" s="120" t="s">
        <v>240</v>
      </c>
      <c r="C42" s="819"/>
      <c r="D42" s="849"/>
      <c r="E42" s="831"/>
      <c r="F42" s="858"/>
      <c r="G42" s="814"/>
      <c r="H42" s="121"/>
      <c r="I42" s="121"/>
      <c r="J42" s="138"/>
      <c r="K42" s="20"/>
    </row>
    <row r="43" spans="1:11" ht="38.25" customHeight="1" thickBot="1" x14ac:dyDescent="0.3">
      <c r="A43" s="813"/>
      <c r="B43" s="120">
        <v>1</v>
      </c>
      <c r="C43" s="819"/>
      <c r="D43" s="849"/>
      <c r="E43" s="851"/>
      <c r="F43" s="853"/>
      <c r="G43" s="816"/>
      <c r="H43" s="121"/>
      <c r="I43" s="121"/>
      <c r="J43" s="140" t="str">
        <f xml:space="preserve"> IF(OR(C39="X",C41="X",D41="x",C43="x",D43="x" ),"x","")</f>
        <v/>
      </c>
      <c r="K43" s="20" t="s">
        <v>122</v>
      </c>
    </row>
    <row r="44" spans="1:11" ht="17.25" customHeight="1" thickBot="1" x14ac:dyDescent="0.3">
      <c r="A44" s="813"/>
      <c r="B44" s="120" t="s">
        <v>123</v>
      </c>
      <c r="C44" s="848"/>
      <c r="D44" s="850"/>
      <c r="E44" s="852"/>
      <c r="F44" s="854"/>
      <c r="G44" s="855"/>
      <c r="H44" s="126"/>
      <c r="I44" s="121"/>
      <c r="J44" s="121"/>
      <c r="K44" s="120"/>
    </row>
    <row r="45" spans="1:11" ht="14.4" x14ac:dyDescent="0.25">
      <c r="A45" s="122"/>
      <c r="B45" s="121"/>
      <c r="C45" s="121">
        <v>1</v>
      </c>
      <c r="D45" s="121">
        <v>2</v>
      </c>
      <c r="E45" s="121">
        <v>3</v>
      </c>
      <c r="F45" s="121">
        <v>4</v>
      </c>
      <c r="G45" s="121">
        <v>5</v>
      </c>
      <c r="H45" s="121"/>
      <c r="I45" s="121"/>
      <c r="J45" s="121"/>
      <c r="K45" s="120"/>
    </row>
    <row r="46" spans="1:11" ht="14.4" x14ac:dyDescent="0.25">
      <c r="A46" s="122"/>
      <c r="B46" s="121"/>
      <c r="C46" s="121" t="s">
        <v>124</v>
      </c>
      <c r="D46" s="121" t="s">
        <v>125</v>
      </c>
      <c r="E46" s="121" t="s">
        <v>126</v>
      </c>
      <c r="F46" s="121" t="s">
        <v>127</v>
      </c>
      <c r="G46" s="121" t="s">
        <v>128</v>
      </c>
      <c r="H46" s="121"/>
      <c r="I46" s="121"/>
      <c r="J46" s="121"/>
      <c r="K46" s="120"/>
    </row>
    <row r="47" spans="1:11" ht="14.4" x14ac:dyDescent="0.25">
      <c r="A47" s="122"/>
      <c r="B47" s="121"/>
      <c r="C47" s="847" t="s">
        <v>129</v>
      </c>
      <c r="D47" s="847"/>
      <c r="E47" s="847"/>
      <c r="F47" s="847"/>
      <c r="G47" s="847"/>
      <c r="H47" s="121"/>
      <c r="I47" s="121"/>
      <c r="J47" s="121"/>
      <c r="K47" s="120"/>
    </row>
    <row r="48" spans="1:11" ht="14.4" x14ac:dyDescent="0.25">
      <c r="A48" s="122"/>
      <c r="B48" s="121"/>
      <c r="C48" s="847"/>
      <c r="D48" s="847"/>
      <c r="E48" s="847"/>
      <c r="F48" s="847"/>
      <c r="G48" s="847"/>
      <c r="H48" s="121"/>
      <c r="I48" s="121"/>
      <c r="J48" s="121"/>
      <c r="K48" s="120"/>
    </row>
    <row r="49" spans="1:11" ht="22.5" customHeight="1" thickBot="1" x14ac:dyDescent="0.35">
      <c r="A49" s="21"/>
      <c r="B49" s="19"/>
      <c r="C49" s="19"/>
      <c r="D49" s="19"/>
      <c r="E49" s="19"/>
      <c r="F49" s="19"/>
      <c r="G49" s="19"/>
      <c r="H49" s="19"/>
      <c r="I49" s="19"/>
      <c r="J49" s="19"/>
      <c r="K49" s="96"/>
    </row>
    <row r="50" spans="1:11" ht="14.4" thickBot="1" x14ac:dyDescent="0.3"/>
    <row r="51" spans="1:11" ht="36.75" customHeight="1" thickBot="1" x14ac:dyDescent="0.3">
      <c r="A51" s="103" t="s">
        <v>113</v>
      </c>
      <c r="B51" s="803"/>
      <c r="C51" s="804"/>
      <c r="D51" s="804"/>
      <c r="E51" s="804"/>
      <c r="F51" s="804"/>
      <c r="G51" s="804"/>
      <c r="H51" s="804"/>
      <c r="I51" s="805"/>
      <c r="J51" s="98" t="s">
        <v>266</v>
      </c>
      <c r="K51" s="97" t="str">
        <f>IF(J57="x","EXTREMA",IF(J59="x","ALTA",IF(J61="x","MODERADA",IF(J63="x","BAJA",""))))</f>
        <v/>
      </c>
    </row>
    <row r="52" spans="1:11" ht="16.2" thickBot="1" x14ac:dyDescent="0.3">
      <c r="A52" s="784" t="s">
        <v>115</v>
      </c>
      <c r="B52" s="785"/>
      <c r="C52" s="785"/>
      <c r="D52" s="786" t="str">
        <f>PROBABILIDAD!T13</f>
        <v>Posible</v>
      </c>
      <c r="E52" s="787"/>
      <c r="F52" s="784" t="s">
        <v>129</v>
      </c>
      <c r="G52" s="785"/>
      <c r="H52" s="785"/>
      <c r="I52" s="788"/>
      <c r="J52" s="789"/>
      <c r="K52" s="790"/>
    </row>
    <row r="53" spans="1:11" ht="14.4" x14ac:dyDescent="0.25">
      <c r="A53" s="122"/>
      <c r="B53" s="121"/>
      <c r="C53" s="121"/>
      <c r="D53" s="121"/>
      <c r="E53" s="121"/>
      <c r="F53" s="121"/>
      <c r="G53" s="121"/>
      <c r="H53" s="121"/>
      <c r="I53" s="121"/>
      <c r="J53" s="123"/>
      <c r="K53" s="124"/>
    </row>
    <row r="54" spans="1:11" ht="15" thickBot="1" x14ac:dyDescent="0.3">
      <c r="A54" s="122"/>
      <c r="B54" s="120"/>
      <c r="C54" s="121"/>
      <c r="D54" s="121"/>
      <c r="E54" s="121"/>
      <c r="F54" s="121"/>
      <c r="G54" s="121"/>
      <c r="H54" s="121"/>
      <c r="I54" s="121"/>
      <c r="J54" s="123"/>
      <c r="K54" s="124"/>
    </row>
    <row r="55" spans="1:11" ht="26.25" customHeight="1" thickBot="1" x14ac:dyDescent="0.3">
      <c r="A55" s="813" t="s">
        <v>115</v>
      </c>
      <c r="B55" s="120">
        <v>5</v>
      </c>
      <c r="C55" s="830"/>
      <c r="D55" s="816"/>
      <c r="E55" s="814"/>
      <c r="F55" s="814"/>
      <c r="G55" s="814"/>
      <c r="H55" s="121"/>
      <c r="I55" s="121"/>
      <c r="J55" s="811" t="s">
        <v>114</v>
      </c>
      <c r="K55" s="812"/>
    </row>
    <row r="56" spans="1:11" ht="18.75" customHeight="1" thickBot="1" x14ac:dyDescent="0.3">
      <c r="A56" s="813"/>
      <c r="B56" s="120" t="s">
        <v>117</v>
      </c>
      <c r="C56" s="830"/>
      <c r="D56" s="816"/>
      <c r="E56" s="814"/>
      <c r="F56" s="814"/>
      <c r="G56" s="814"/>
      <c r="H56" s="121"/>
      <c r="I56" s="121"/>
      <c r="J56" s="125"/>
      <c r="K56" s="20"/>
    </row>
    <row r="57" spans="1:11" ht="30.75" customHeight="1" thickBot="1" x14ac:dyDescent="0.3">
      <c r="A57" s="813"/>
      <c r="B57" s="120">
        <v>4</v>
      </c>
      <c r="C57" s="815"/>
      <c r="D57" s="816"/>
      <c r="E57" s="816"/>
      <c r="F57" s="817"/>
      <c r="G57" s="814"/>
      <c r="H57" s="121"/>
      <c r="I57" s="121"/>
      <c r="J57" s="135" t="str">
        <f xml:space="preserve"> IF(OR(E55="X",F55="X",G55="x",F57="x",G57="X",F59="X",G59="X",G61="X" ),"x","")</f>
        <v/>
      </c>
      <c r="K57" s="20" t="s">
        <v>116</v>
      </c>
    </row>
    <row r="58" spans="1:11" ht="29.4" thickBot="1" x14ac:dyDescent="0.3">
      <c r="A58" s="813"/>
      <c r="B58" s="120" t="s">
        <v>119</v>
      </c>
      <c r="C58" s="815"/>
      <c r="D58" s="816"/>
      <c r="E58" s="816"/>
      <c r="F58" s="818"/>
      <c r="G58" s="814"/>
      <c r="H58" s="121"/>
      <c r="I58" s="121"/>
      <c r="J58" s="136"/>
      <c r="K58" s="20"/>
    </row>
    <row r="59" spans="1:11" ht="26.25" customHeight="1" thickBot="1" x14ac:dyDescent="0.3">
      <c r="A59" s="813"/>
      <c r="B59" s="120">
        <v>3</v>
      </c>
      <c r="C59" s="819"/>
      <c r="D59" s="831"/>
      <c r="E59" s="846"/>
      <c r="F59" s="817"/>
      <c r="G59" s="814"/>
      <c r="H59" s="121"/>
      <c r="I59" s="121"/>
      <c r="J59" s="137" t="str">
        <f xml:space="preserve"> IF(OR(C55="X",D55="X",D57="x",E57="x",E59="X",F61="X",F63="X",G63="X" ),"x","")</f>
        <v/>
      </c>
      <c r="K59" s="20" t="s">
        <v>118</v>
      </c>
    </row>
    <row r="60" spans="1:11" ht="29.4" thickBot="1" x14ac:dyDescent="0.3">
      <c r="A60" s="813"/>
      <c r="B60" s="120" t="s">
        <v>121</v>
      </c>
      <c r="C60" s="819"/>
      <c r="D60" s="831"/>
      <c r="E60" s="816"/>
      <c r="F60" s="818"/>
      <c r="G60" s="814"/>
      <c r="H60" s="121"/>
      <c r="I60" s="121"/>
      <c r="J60" s="138"/>
      <c r="K60" s="20"/>
    </row>
    <row r="61" spans="1:11" ht="30" customHeight="1" thickBot="1" x14ac:dyDescent="0.3">
      <c r="A61" s="813"/>
      <c r="B61" s="120">
        <v>2</v>
      </c>
      <c r="C61" s="819"/>
      <c r="D61" s="849"/>
      <c r="E61" s="856"/>
      <c r="F61" s="857"/>
      <c r="G61" s="814"/>
      <c r="H61" s="121"/>
      <c r="I61" s="121"/>
      <c r="J61" s="139" t="str">
        <f xml:space="preserve"> IF(OR(C57="X",D59="X",E61="x",E63="x" ),"x","")</f>
        <v/>
      </c>
      <c r="K61" s="20" t="s">
        <v>120</v>
      </c>
    </row>
    <row r="62" spans="1:11" ht="29.4" thickBot="1" x14ac:dyDescent="0.3">
      <c r="A62" s="813"/>
      <c r="B62" s="120" t="s">
        <v>240</v>
      </c>
      <c r="C62" s="819"/>
      <c r="D62" s="849"/>
      <c r="E62" s="831"/>
      <c r="F62" s="858"/>
      <c r="G62" s="814"/>
      <c r="H62" s="121"/>
      <c r="I62" s="121"/>
      <c r="J62" s="138"/>
      <c r="K62" s="20"/>
    </row>
    <row r="63" spans="1:11" ht="30.75" customHeight="1" thickBot="1" x14ac:dyDescent="0.3">
      <c r="A63" s="813"/>
      <c r="B63" s="120">
        <v>1</v>
      </c>
      <c r="C63" s="819"/>
      <c r="D63" s="849"/>
      <c r="E63" s="831"/>
      <c r="F63" s="816"/>
      <c r="G63" s="816"/>
      <c r="H63" s="121"/>
      <c r="I63" s="121"/>
      <c r="J63" s="140" t="str">
        <f xml:space="preserve"> IF(OR(C59="X",C61="X",D61="x",C63="x",D63="x" ),"x","")</f>
        <v/>
      </c>
      <c r="K63" s="20" t="s">
        <v>122</v>
      </c>
    </row>
    <row r="64" spans="1:11" ht="20.25" customHeight="1" thickBot="1" x14ac:dyDescent="0.3">
      <c r="A64" s="813"/>
      <c r="B64" s="120" t="s">
        <v>123</v>
      </c>
      <c r="C64" s="848"/>
      <c r="D64" s="850"/>
      <c r="E64" s="852"/>
      <c r="F64" s="855"/>
      <c r="G64" s="855"/>
      <c r="H64" s="126"/>
      <c r="I64" s="121"/>
      <c r="J64" s="121"/>
      <c r="K64" s="120"/>
    </row>
    <row r="65" spans="1:11" ht="14.4" x14ac:dyDescent="0.25">
      <c r="A65" s="122"/>
      <c r="B65" s="121"/>
      <c r="C65" s="121">
        <v>1</v>
      </c>
      <c r="D65" s="121">
        <v>2</v>
      </c>
      <c r="E65" s="121">
        <v>3</v>
      </c>
      <c r="F65" s="121">
        <v>4</v>
      </c>
      <c r="G65" s="121">
        <v>5</v>
      </c>
      <c r="H65" s="121"/>
      <c r="I65" s="121"/>
      <c r="J65" s="121"/>
      <c r="K65" s="120"/>
    </row>
    <row r="66" spans="1:11" ht="14.4" x14ac:dyDescent="0.25">
      <c r="A66" s="122"/>
      <c r="B66" s="121"/>
      <c r="C66" s="121" t="s">
        <v>124</v>
      </c>
      <c r="D66" s="121" t="s">
        <v>125</v>
      </c>
      <c r="E66" s="121" t="s">
        <v>126</v>
      </c>
      <c r="F66" s="121" t="s">
        <v>127</v>
      </c>
      <c r="G66" s="121" t="s">
        <v>128</v>
      </c>
      <c r="H66" s="121"/>
      <c r="I66" s="121"/>
      <c r="J66" s="121"/>
      <c r="K66" s="120"/>
    </row>
    <row r="67" spans="1:11" ht="15" customHeight="1" x14ac:dyDescent="0.25">
      <c r="A67" s="122"/>
      <c r="B67" s="121"/>
      <c r="C67" s="847" t="s">
        <v>129</v>
      </c>
      <c r="D67" s="847"/>
      <c r="E67" s="847"/>
      <c r="F67" s="847"/>
      <c r="G67" s="847"/>
      <c r="H67" s="121"/>
      <c r="I67" s="121"/>
      <c r="J67" s="121"/>
      <c r="K67" s="120"/>
    </row>
    <row r="68" spans="1:11" ht="15" customHeight="1" x14ac:dyDescent="0.25">
      <c r="A68" s="122"/>
      <c r="B68" s="121"/>
      <c r="C68" s="847"/>
      <c r="D68" s="847"/>
      <c r="E68" s="847"/>
      <c r="F68" s="847"/>
      <c r="G68" s="847"/>
      <c r="H68" s="121"/>
      <c r="I68" s="121"/>
      <c r="J68" s="121"/>
      <c r="K68" s="120"/>
    </row>
    <row r="69" spans="1:11" ht="45.75" customHeight="1" thickBot="1" x14ac:dyDescent="0.3">
      <c r="A69" s="132"/>
      <c r="B69" s="133"/>
      <c r="C69" s="133"/>
      <c r="D69" s="133"/>
      <c r="E69" s="133"/>
      <c r="F69" s="133"/>
      <c r="G69" s="133"/>
      <c r="H69" s="133"/>
      <c r="I69" s="133"/>
      <c r="J69" s="133"/>
      <c r="K69" s="134"/>
    </row>
    <row r="70" spans="1:11" ht="14.4" thickBot="1" x14ac:dyDescent="0.3"/>
    <row r="71" spans="1:11" ht="30.75" customHeight="1" thickBot="1" x14ac:dyDescent="0.3">
      <c r="A71" s="73" t="s">
        <v>113</v>
      </c>
      <c r="B71" s="820"/>
      <c r="C71" s="804"/>
      <c r="D71" s="804"/>
      <c r="E71" s="804"/>
      <c r="F71" s="804"/>
      <c r="G71" s="804"/>
      <c r="H71" s="804"/>
      <c r="I71" s="805"/>
      <c r="J71" s="98" t="s">
        <v>266</v>
      </c>
      <c r="K71" s="97" t="str">
        <f>IF(J77="x","EXTREMA",IF(J79="x","ALTA",IF(J81="x","MODERADA",IF(J83="x","BAJA",""))))</f>
        <v/>
      </c>
    </row>
    <row r="72" spans="1:11" ht="16.2" thickBot="1" x14ac:dyDescent="0.3">
      <c r="A72" s="784" t="s">
        <v>115</v>
      </c>
      <c r="B72" s="785"/>
      <c r="C72" s="785"/>
      <c r="D72" s="786" t="e">
        <f>PROBABILIDAD!#REF!</f>
        <v>#REF!</v>
      </c>
      <c r="E72" s="787"/>
      <c r="F72" s="784" t="s">
        <v>129</v>
      </c>
      <c r="G72" s="785"/>
      <c r="H72" s="785"/>
      <c r="I72" s="788"/>
      <c r="J72" s="789"/>
      <c r="K72" s="790"/>
    </row>
    <row r="73" spans="1:11" ht="21.75" customHeight="1" x14ac:dyDescent="0.25">
      <c r="A73" s="127"/>
      <c r="B73" s="108"/>
      <c r="C73" s="108"/>
      <c r="D73" s="108"/>
      <c r="E73" s="108"/>
      <c r="F73" s="108"/>
      <c r="G73" s="108"/>
      <c r="H73" s="108"/>
      <c r="I73" s="108"/>
      <c r="J73" s="123"/>
      <c r="K73" s="124"/>
    </row>
    <row r="74" spans="1:11" ht="18.75" customHeight="1" x14ac:dyDescent="0.25">
      <c r="A74" s="127"/>
      <c r="B74" s="108"/>
      <c r="C74" s="128"/>
      <c r="D74" s="108"/>
      <c r="E74" s="108"/>
      <c r="F74" s="108"/>
      <c r="G74" s="108"/>
      <c r="H74" s="108"/>
      <c r="I74" s="108"/>
      <c r="J74" s="123"/>
      <c r="K74" s="124"/>
    </row>
    <row r="75" spans="1:11" ht="42.75" customHeight="1" x14ac:dyDescent="0.25">
      <c r="A75" s="800" t="s">
        <v>115</v>
      </c>
      <c r="B75" s="108">
        <v>5</v>
      </c>
      <c r="C75" s="801"/>
      <c r="D75" s="797"/>
      <c r="E75" s="798"/>
      <c r="F75" s="798"/>
      <c r="G75" s="798"/>
      <c r="H75" s="108"/>
      <c r="I75" s="108"/>
      <c r="J75" s="807" t="s">
        <v>114</v>
      </c>
      <c r="K75" s="808"/>
    </row>
    <row r="76" spans="1:11" x14ac:dyDescent="0.25">
      <c r="A76" s="800"/>
      <c r="B76" s="108" t="s">
        <v>117</v>
      </c>
      <c r="C76" s="802"/>
      <c r="D76" s="797"/>
      <c r="E76" s="798"/>
      <c r="F76" s="798"/>
      <c r="G76" s="798"/>
      <c r="H76" s="108"/>
      <c r="I76" s="108"/>
      <c r="J76" s="110"/>
      <c r="K76" s="111"/>
    </row>
    <row r="77" spans="1:11" ht="29.25" customHeight="1" x14ac:dyDescent="0.25">
      <c r="A77" s="800"/>
      <c r="B77" s="108">
        <v>4</v>
      </c>
      <c r="C77" s="844"/>
      <c r="D77" s="797"/>
      <c r="E77" s="797"/>
      <c r="F77" s="806"/>
      <c r="G77" s="798"/>
      <c r="H77" s="108"/>
      <c r="I77" s="108"/>
      <c r="J77" s="114" t="str">
        <f xml:space="preserve"> IF(OR(E75="X",F75="X",G75="x",F77="x",G77="X",F79="X",G79="X",G81="X" ),"x","")</f>
        <v/>
      </c>
      <c r="K77" s="111" t="s">
        <v>116</v>
      </c>
    </row>
    <row r="78" spans="1:11" ht="28.2" x14ac:dyDescent="0.25">
      <c r="A78" s="800"/>
      <c r="B78" s="108" t="s">
        <v>119</v>
      </c>
      <c r="C78" s="845"/>
      <c r="D78" s="797"/>
      <c r="E78" s="797"/>
      <c r="F78" s="806"/>
      <c r="G78" s="798"/>
      <c r="H78" s="108"/>
      <c r="I78" s="108"/>
      <c r="J78" s="115"/>
      <c r="K78" s="111"/>
    </row>
    <row r="79" spans="1:11" ht="29.25" customHeight="1" x14ac:dyDescent="0.25">
      <c r="A79" s="800"/>
      <c r="B79" s="108">
        <v>3</v>
      </c>
      <c r="C79" s="791"/>
      <c r="D79" s="795"/>
      <c r="E79" s="796"/>
      <c r="F79" s="806"/>
      <c r="G79" s="798"/>
      <c r="H79" s="108"/>
      <c r="I79" s="108"/>
      <c r="J79" s="116" t="str">
        <f xml:space="preserve"> IF(OR(C75="X",D75="X",D77="x",E77="x",E79="X",F81="X",F83="X",G83="X" ),"x","")</f>
        <v/>
      </c>
      <c r="K79" s="111" t="s">
        <v>118</v>
      </c>
    </row>
    <row r="80" spans="1:11" ht="28.2" x14ac:dyDescent="0.25">
      <c r="A80" s="800"/>
      <c r="B80" s="108" t="s">
        <v>121</v>
      </c>
      <c r="C80" s="792"/>
      <c r="D80" s="795"/>
      <c r="E80" s="797"/>
      <c r="F80" s="806"/>
      <c r="G80" s="798"/>
      <c r="H80" s="108"/>
      <c r="I80" s="108"/>
      <c r="J80" s="117"/>
      <c r="K80" s="111"/>
    </row>
    <row r="81" spans="1:11" ht="29.25" customHeight="1" x14ac:dyDescent="0.25">
      <c r="A81" s="800"/>
      <c r="B81" s="108">
        <v>2</v>
      </c>
      <c r="C81" s="791"/>
      <c r="D81" s="793"/>
      <c r="E81" s="794"/>
      <c r="F81" s="796"/>
      <c r="G81" s="798"/>
      <c r="H81" s="108"/>
      <c r="I81" s="108"/>
      <c r="J81" s="118" t="str">
        <f xml:space="preserve"> IF(OR(C77="X",D79="X",E81="x",E83="x" ),"x","")</f>
        <v/>
      </c>
      <c r="K81" s="111" t="s">
        <v>120</v>
      </c>
    </row>
    <row r="82" spans="1:11" ht="28.2" x14ac:dyDescent="0.25">
      <c r="A82" s="800"/>
      <c r="B82" s="108" t="s">
        <v>240</v>
      </c>
      <c r="C82" s="792"/>
      <c r="D82" s="793"/>
      <c r="E82" s="795"/>
      <c r="F82" s="797"/>
      <c r="G82" s="798"/>
      <c r="H82" s="108"/>
      <c r="I82" s="108"/>
      <c r="J82" s="117"/>
      <c r="K82" s="111"/>
    </row>
    <row r="83" spans="1:11" ht="28.5" customHeight="1" x14ac:dyDescent="0.25">
      <c r="A83" s="800"/>
      <c r="B83" s="108">
        <v>1</v>
      </c>
      <c r="C83" s="791"/>
      <c r="D83" s="822"/>
      <c r="E83" s="824"/>
      <c r="F83" s="826"/>
      <c r="G83" s="828"/>
      <c r="H83" s="108"/>
      <c r="I83" s="108"/>
      <c r="J83" s="119" t="str">
        <f xml:space="preserve"> IF(OR(C79="X",C81="X",D81="x",D83="x",C83="x" ),"x","")</f>
        <v/>
      </c>
      <c r="K83" s="111" t="s">
        <v>122</v>
      </c>
    </row>
    <row r="84" spans="1:11" ht="19.5" customHeight="1" x14ac:dyDescent="0.25">
      <c r="A84" s="800"/>
      <c r="B84" s="108" t="s">
        <v>123</v>
      </c>
      <c r="C84" s="821"/>
      <c r="D84" s="823"/>
      <c r="E84" s="825"/>
      <c r="F84" s="827"/>
      <c r="G84" s="829"/>
      <c r="H84" s="108"/>
      <c r="I84" s="108"/>
      <c r="J84" s="108"/>
      <c r="K84" s="109"/>
    </row>
    <row r="85" spans="1:11" x14ac:dyDescent="0.25">
      <c r="A85" s="127"/>
      <c r="B85" s="108"/>
      <c r="C85" s="108">
        <v>1</v>
      </c>
      <c r="D85" s="108">
        <v>2</v>
      </c>
      <c r="E85" s="108">
        <v>3</v>
      </c>
      <c r="F85" s="108">
        <v>4</v>
      </c>
      <c r="G85" s="108">
        <v>5</v>
      </c>
      <c r="H85" s="108"/>
      <c r="I85" s="108"/>
      <c r="J85" s="108"/>
      <c r="K85" s="109"/>
    </row>
    <row r="86" spans="1:11" x14ac:dyDescent="0.25">
      <c r="A86" s="127"/>
      <c r="B86" s="108"/>
      <c r="C86" s="108" t="s">
        <v>124</v>
      </c>
      <c r="D86" s="108" t="s">
        <v>125</v>
      </c>
      <c r="E86" s="108" t="s">
        <v>126</v>
      </c>
      <c r="F86" s="108" t="s">
        <v>127</v>
      </c>
      <c r="G86" s="108" t="s">
        <v>128</v>
      </c>
      <c r="H86" s="108"/>
      <c r="I86" s="108"/>
      <c r="J86" s="108"/>
      <c r="K86" s="109"/>
    </row>
    <row r="87" spans="1:11" x14ac:dyDescent="0.25">
      <c r="A87" s="127"/>
      <c r="B87" s="108"/>
      <c r="C87" s="799" t="s">
        <v>129</v>
      </c>
      <c r="D87" s="799"/>
      <c r="E87" s="799"/>
      <c r="F87" s="799"/>
      <c r="G87" s="799"/>
      <c r="H87" s="108"/>
      <c r="I87" s="108"/>
      <c r="J87" s="108"/>
      <c r="K87" s="109"/>
    </row>
    <row r="88" spans="1:11" x14ac:dyDescent="0.25">
      <c r="A88" s="127"/>
      <c r="B88" s="108"/>
      <c r="C88" s="799"/>
      <c r="D88" s="799"/>
      <c r="E88" s="799"/>
      <c r="F88" s="799"/>
      <c r="G88" s="799"/>
      <c r="H88" s="108"/>
      <c r="I88" s="108"/>
      <c r="J88" s="108"/>
      <c r="K88" s="109"/>
    </row>
    <row r="89" spans="1:11" ht="14.4" thickBot="1" x14ac:dyDescent="0.3">
      <c r="A89" s="67"/>
      <c r="B89" s="68"/>
      <c r="C89" s="68"/>
      <c r="D89" s="68"/>
      <c r="E89" s="68"/>
      <c r="F89" s="68"/>
      <c r="G89" s="68"/>
      <c r="H89" s="68"/>
      <c r="I89" s="68"/>
      <c r="J89" s="68"/>
      <c r="K89" s="69"/>
    </row>
    <row r="90" spans="1:11" ht="14.4" thickBot="1" x14ac:dyDescent="0.3"/>
    <row r="91" spans="1:11" ht="33.75" customHeight="1" thickBot="1" x14ac:dyDescent="0.3">
      <c r="A91" s="98" t="s">
        <v>113</v>
      </c>
      <c r="B91" s="803" t="e">
        <f>DESCRIPCION!#REF!</f>
        <v>#REF!</v>
      </c>
      <c r="C91" s="804"/>
      <c r="D91" s="804"/>
      <c r="E91" s="804"/>
      <c r="F91" s="804"/>
      <c r="G91" s="804"/>
      <c r="H91" s="804"/>
      <c r="I91" s="805"/>
      <c r="J91" s="98" t="s">
        <v>266</v>
      </c>
      <c r="K91" s="97" t="str">
        <f>IF(J97="x","EXTREMA",IF(J99="x","ALTA",IF(J101="x","MODERADA",IF(J103="x","BAJA",""))))</f>
        <v/>
      </c>
    </row>
    <row r="92" spans="1:11" ht="16.2" thickBot="1" x14ac:dyDescent="0.3">
      <c r="A92" s="784" t="s">
        <v>115</v>
      </c>
      <c r="B92" s="785"/>
      <c r="C92" s="785"/>
      <c r="D92" s="786" t="e">
        <f>PROBABILIDAD!#REF!</f>
        <v>#REF!</v>
      </c>
      <c r="E92" s="787"/>
      <c r="F92" s="784" t="s">
        <v>129</v>
      </c>
      <c r="G92" s="785"/>
      <c r="H92" s="785"/>
      <c r="I92" s="788"/>
      <c r="J92" s="789"/>
      <c r="K92" s="790"/>
    </row>
    <row r="93" spans="1:11" x14ac:dyDescent="0.25">
      <c r="A93" s="66"/>
      <c r="B93" s="70"/>
      <c r="C93" s="70"/>
      <c r="D93" s="70"/>
      <c r="E93" s="70"/>
      <c r="F93" s="70"/>
      <c r="G93" s="70"/>
      <c r="H93" s="70"/>
      <c r="I93" s="70"/>
      <c r="K93" s="63"/>
    </row>
    <row r="94" spans="1:11" x14ac:dyDescent="0.25">
      <c r="A94" s="127"/>
      <c r="B94" s="108"/>
      <c r="C94" s="128"/>
      <c r="D94" s="108"/>
      <c r="E94" s="108"/>
      <c r="F94" s="108"/>
      <c r="G94" s="108"/>
      <c r="H94" s="108"/>
      <c r="I94" s="108"/>
      <c r="J94" s="123"/>
      <c r="K94" s="124"/>
    </row>
    <row r="95" spans="1:11" ht="56.25" customHeight="1" x14ac:dyDescent="0.25">
      <c r="A95" s="800" t="s">
        <v>115</v>
      </c>
      <c r="B95" s="108">
        <v>5</v>
      </c>
      <c r="C95" s="801"/>
      <c r="D95" s="797"/>
      <c r="E95" s="798"/>
      <c r="F95" s="798"/>
      <c r="G95" s="798"/>
      <c r="H95" s="108"/>
      <c r="I95" s="108"/>
      <c r="J95" s="807" t="s">
        <v>114</v>
      </c>
      <c r="K95" s="808"/>
    </row>
    <row r="96" spans="1:11" ht="5.25" customHeight="1" x14ac:dyDescent="0.25">
      <c r="A96" s="800"/>
      <c r="B96" s="108" t="s">
        <v>117</v>
      </c>
      <c r="C96" s="802"/>
      <c r="D96" s="797"/>
      <c r="E96" s="798"/>
      <c r="F96" s="798"/>
      <c r="G96" s="798"/>
      <c r="H96" s="108"/>
      <c r="I96" s="108"/>
      <c r="J96" s="110"/>
      <c r="K96" s="111"/>
    </row>
    <row r="97" spans="1:11" ht="27.75" customHeight="1" x14ac:dyDescent="0.25">
      <c r="A97" s="800"/>
      <c r="B97" s="108">
        <v>4</v>
      </c>
      <c r="C97" s="844"/>
      <c r="D97" s="797"/>
      <c r="E97" s="797"/>
      <c r="F97" s="806"/>
      <c r="G97" s="798"/>
      <c r="H97" s="108"/>
      <c r="I97" s="108"/>
      <c r="J97" s="114" t="str">
        <f xml:space="preserve"> IF(OR(E95="X",F95="X",G95="x",F97="x",G97="X",F99="X",G99="X",G101="X" ),"x","")</f>
        <v/>
      </c>
      <c r="K97" s="111" t="s">
        <v>116</v>
      </c>
    </row>
    <row r="98" spans="1:11" ht="28.2" x14ac:dyDescent="0.25">
      <c r="A98" s="800"/>
      <c r="B98" s="108" t="s">
        <v>119</v>
      </c>
      <c r="C98" s="845"/>
      <c r="D98" s="797"/>
      <c r="E98" s="797"/>
      <c r="F98" s="806"/>
      <c r="G98" s="798"/>
      <c r="H98" s="108"/>
      <c r="I98" s="108"/>
      <c r="J98" s="115"/>
      <c r="K98" s="111"/>
    </row>
    <row r="99" spans="1:11" ht="27" customHeight="1" x14ac:dyDescent="0.25">
      <c r="A99" s="800"/>
      <c r="B99" s="108">
        <v>3</v>
      </c>
      <c r="C99" s="791"/>
      <c r="D99" s="795"/>
      <c r="E99" s="796"/>
      <c r="F99" s="806"/>
      <c r="G99" s="798"/>
      <c r="H99" s="108"/>
      <c r="I99" s="108"/>
      <c r="J99" s="116" t="str">
        <f xml:space="preserve"> IF(OR(C95="X",D95="X",D97="x",E97="x",E99="X",F101="X",F103="X",G103="X" ),"x","")</f>
        <v/>
      </c>
      <c r="K99" s="111" t="s">
        <v>118</v>
      </c>
    </row>
    <row r="100" spans="1:11" ht="28.2" x14ac:dyDescent="0.25">
      <c r="A100" s="800"/>
      <c r="B100" s="108" t="s">
        <v>121</v>
      </c>
      <c r="C100" s="792"/>
      <c r="D100" s="795"/>
      <c r="E100" s="797"/>
      <c r="F100" s="806"/>
      <c r="G100" s="798"/>
      <c r="H100" s="108"/>
      <c r="I100" s="108"/>
      <c r="J100" s="117"/>
      <c r="K100" s="111"/>
    </row>
    <row r="101" spans="1:11" ht="25.5" customHeight="1" x14ac:dyDescent="0.25">
      <c r="A101" s="800"/>
      <c r="B101" s="108">
        <v>2</v>
      </c>
      <c r="C101" s="791"/>
      <c r="D101" s="793"/>
      <c r="E101" s="794"/>
      <c r="F101" s="796"/>
      <c r="G101" s="798"/>
      <c r="H101" s="108"/>
      <c r="I101" s="108"/>
      <c r="J101" s="118" t="str">
        <f xml:space="preserve"> IF(OR(C97="X",D99="X",E103="x",E101="x" ),"x","")</f>
        <v/>
      </c>
      <c r="K101" s="111" t="s">
        <v>120</v>
      </c>
    </row>
    <row r="102" spans="1:11" ht="28.2" x14ac:dyDescent="0.25">
      <c r="A102" s="800"/>
      <c r="B102" s="108" t="s">
        <v>240</v>
      </c>
      <c r="C102" s="792"/>
      <c r="D102" s="793"/>
      <c r="E102" s="795"/>
      <c r="F102" s="797"/>
      <c r="G102" s="798"/>
      <c r="H102" s="108"/>
      <c r="I102" s="108"/>
      <c r="J102" s="117"/>
      <c r="K102" s="111"/>
    </row>
    <row r="103" spans="1:11" ht="29.25" customHeight="1" x14ac:dyDescent="0.25">
      <c r="A103" s="800"/>
      <c r="B103" s="108">
        <v>1</v>
      </c>
      <c r="C103" s="791"/>
      <c r="D103" s="822"/>
      <c r="E103" s="824"/>
      <c r="F103" s="826"/>
      <c r="G103" s="828"/>
      <c r="H103" s="108"/>
      <c r="I103" s="108"/>
      <c r="J103" s="119" t="str">
        <f xml:space="preserve"> IF(OR(C99="X",C101="X",C103="x",D101="x",D103="x" ),"x","")</f>
        <v/>
      </c>
      <c r="K103" s="111" t="s">
        <v>122</v>
      </c>
    </row>
    <row r="104" spans="1:11" ht="13.5" customHeight="1" x14ac:dyDescent="0.25">
      <c r="A104" s="800"/>
      <c r="B104" s="108" t="s">
        <v>123</v>
      </c>
      <c r="C104" s="821"/>
      <c r="D104" s="823"/>
      <c r="E104" s="825"/>
      <c r="F104" s="827"/>
      <c r="G104" s="829"/>
      <c r="H104" s="108"/>
      <c r="I104" s="108"/>
      <c r="J104" s="108"/>
      <c r="K104" s="109"/>
    </row>
    <row r="105" spans="1:11" x14ac:dyDescent="0.25">
      <c r="A105" s="127"/>
      <c r="B105" s="108"/>
      <c r="C105" s="108">
        <v>1</v>
      </c>
      <c r="D105" s="108">
        <v>2</v>
      </c>
      <c r="E105" s="108">
        <v>3</v>
      </c>
      <c r="F105" s="108">
        <v>4</v>
      </c>
      <c r="G105" s="108">
        <v>5</v>
      </c>
      <c r="H105" s="108"/>
      <c r="I105" s="108"/>
      <c r="J105" s="108"/>
      <c r="K105" s="109"/>
    </row>
    <row r="106" spans="1:11" x14ac:dyDescent="0.25">
      <c r="A106" s="127"/>
      <c r="B106" s="108"/>
      <c r="C106" s="108" t="s">
        <v>124</v>
      </c>
      <c r="D106" s="108" t="s">
        <v>125</v>
      </c>
      <c r="E106" s="108" t="s">
        <v>126</v>
      </c>
      <c r="F106" s="108" t="s">
        <v>127</v>
      </c>
      <c r="G106" s="108" t="s">
        <v>128</v>
      </c>
      <c r="H106" s="108"/>
      <c r="I106" s="108"/>
      <c r="J106" s="108"/>
      <c r="K106" s="109"/>
    </row>
    <row r="107" spans="1:11" x14ac:dyDescent="0.25">
      <c r="A107" s="127"/>
      <c r="B107" s="108"/>
      <c r="C107" s="799" t="s">
        <v>129</v>
      </c>
      <c r="D107" s="799"/>
      <c r="E107" s="799"/>
      <c r="F107" s="799"/>
      <c r="G107" s="799"/>
      <c r="H107" s="108"/>
      <c r="I107" s="108"/>
      <c r="J107" s="108"/>
      <c r="K107" s="109"/>
    </row>
    <row r="108" spans="1:11" x14ac:dyDescent="0.25">
      <c r="A108" s="127"/>
      <c r="B108" s="108"/>
      <c r="C108" s="799"/>
      <c r="D108" s="799"/>
      <c r="E108" s="799"/>
      <c r="F108" s="799"/>
      <c r="G108" s="799"/>
      <c r="H108" s="108"/>
      <c r="I108" s="108"/>
      <c r="J108" s="108"/>
      <c r="K108" s="109"/>
    </row>
    <row r="109" spans="1:11" ht="14.4" thickBot="1" x14ac:dyDescent="0.3">
      <c r="A109" s="67"/>
      <c r="B109" s="68"/>
      <c r="C109" s="68"/>
      <c r="D109" s="68"/>
      <c r="E109" s="68"/>
      <c r="F109" s="68"/>
      <c r="G109" s="68"/>
      <c r="H109" s="68"/>
      <c r="I109" s="68"/>
      <c r="J109" s="68"/>
      <c r="K109" s="69"/>
    </row>
    <row r="110" spans="1:11" ht="14.4" thickBot="1" x14ac:dyDescent="0.3"/>
    <row r="111" spans="1:11" ht="33.75" customHeight="1" thickBot="1" x14ac:dyDescent="0.3">
      <c r="A111" s="98" t="s">
        <v>113</v>
      </c>
      <c r="B111" s="803" t="e">
        <f>DESCRIPCION!#REF!</f>
        <v>#REF!</v>
      </c>
      <c r="C111" s="804"/>
      <c r="D111" s="804"/>
      <c r="E111" s="804"/>
      <c r="F111" s="804"/>
      <c r="G111" s="804"/>
      <c r="H111" s="804"/>
      <c r="I111" s="805"/>
      <c r="J111" s="98" t="s">
        <v>266</v>
      </c>
      <c r="K111" s="97" t="str">
        <f>IF(J117="x","EXTREMA",IF(J119="x","ALTA",IF(J121="x","MODERADA",IF(J123="x","BAJA",""))))</f>
        <v/>
      </c>
    </row>
    <row r="112" spans="1:11" ht="16.2" thickBot="1" x14ac:dyDescent="0.3">
      <c r="A112" s="784" t="s">
        <v>115</v>
      </c>
      <c r="B112" s="785"/>
      <c r="C112" s="785"/>
      <c r="D112" s="786" t="e">
        <f>PROBABILIDAD!#REF!</f>
        <v>#REF!</v>
      </c>
      <c r="E112" s="787"/>
      <c r="F112" s="784" t="s">
        <v>129</v>
      </c>
      <c r="G112" s="785"/>
      <c r="H112" s="785"/>
      <c r="I112" s="788"/>
      <c r="J112" s="789"/>
      <c r="K112" s="790"/>
    </row>
    <row r="113" spans="1:11" x14ac:dyDescent="0.25">
      <c r="A113" s="127"/>
      <c r="B113" s="108"/>
      <c r="C113" s="108"/>
      <c r="D113" s="108"/>
      <c r="E113" s="108"/>
      <c r="F113" s="108"/>
      <c r="G113" s="108"/>
      <c r="H113" s="108"/>
      <c r="I113" s="108"/>
      <c r="K113" s="63"/>
    </row>
    <row r="114" spans="1:11" x14ac:dyDescent="0.25">
      <c r="A114" s="127"/>
      <c r="B114" s="108"/>
      <c r="C114" s="128"/>
      <c r="D114" s="108"/>
      <c r="E114" s="108"/>
      <c r="F114" s="108"/>
      <c r="G114" s="108"/>
      <c r="H114" s="108"/>
      <c r="I114" s="108"/>
      <c r="K114" s="63"/>
    </row>
    <row r="115" spans="1:11" ht="32.4" x14ac:dyDescent="0.25">
      <c r="A115" s="800" t="s">
        <v>115</v>
      </c>
      <c r="B115" s="108">
        <v>5</v>
      </c>
      <c r="C115" s="859"/>
      <c r="D115" s="861"/>
      <c r="E115" s="862"/>
      <c r="F115" s="862"/>
      <c r="G115" s="862"/>
      <c r="H115" s="141"/>
      <c r="I115" s="108"/>
      <c r="J115" s="807" t="s">
        <v>114</v>
      </c>
      <c r="K115" s="808"/>
    </row>
    <row r="116" spans="1:11" ht="32.4" x14ac:dyDescent="0.25">
      <c r="A116" s="800"/>
      <c r="B116" s="108" t="s">
        <v>117</v>
      </c>
      <c r="C116" s="860"/>
      <c r="D116" s="861"/>
      <c r="E116" s="862"/>
      <c r="F116" s="862"/>
      <c r="G116" s="862"/>
      <c r="H116" s="141"/>
      <c r="I116" s="108"/>
      <c r="J116" s="110"/>
      <c r="K116" s="111"/>
    </row>
    <row r="117" spans="1:11" ht="32.4" x14ac:dyDescent="0.25">
      <c r="A117" s="800"/>
      <c r="B117" s="108">
        <v>4</v>
      </c>
      <c r="C117" s="863"/>
      <c r="D117" s="861"/>
      <c r="E117" s="861"/>
      <c r="F117" s="865"/>
      <c r="G117" s="862"/>
      <c r="H117" s="141"/>
      <c r="I117" s="108"/>
      <c r="J117" s="114" t="str">
        <f xml:space="preserve"> IF(OR(E115="X",F115="X",G115="x",F117="x",G117="X",F119="X",G119="X",G121="X" ),"x","")</f>
        <v/>
      </c>
      <c r="K117" s="111" t="s">
        <v>116</v>
      </c>
    </row>
    <row r="118" spans="1:11" ht="32.4" x14ac:dyDescent="0.25">
      <c r="A118" s="800"/>
      <c r="B118" s="108" t="s">
        <v>119</v>
      </c>
      <c r="C118" s="864"/>
      <c r="D118" s="861"/>
      <c r="E118" s="861"/>
      <c r="F118" s="865"/>
      <c r="G118" s="862"/>
      <c r="H118" s="141"/>
      <c r="I118" s="108"/>
      <c r="J118" s="115"/>
      <c r="K118" s="111"/>
    </row>
    <row r="119" spans="1:11" ht="32.4" x14ac:dyDescent="0.25">
      <c r="A119" s="800"/>
      <c r="B119" s="108">
        <v>3</v>
      </c>
      <c r="C119" s="866"/>
      <c r="D119" s="868"/>
      <c r="E119" s="878"/>
      <c r="F119" s="865"/>
      <c r="G119" s="862"/>
      <c r="H119" s="141"/>
      <c r="I119" s="108"/>
      <c r="J119" s="116" t="str">
        <f xml:space="preserve"> IF(OR(C115="X",D115="X",D117="x",E117="x",E119="X",F121="X",F123="X",G123="X" ),"x","")</f>
        <v/>
      </c>
      <c r="K119" s="111" t="s">
        <v>118</v>
      </c>
    </row>
    <row r="120" spans="1:11" ht="32.4" x14ac:dyDescent="0.25">
      <c r="A120" s="800"/>
      <c r="B120" s="108" t="s">
        <v>121</v>
      </c>
      <c r="C120" s="867"/>
      <c r="D120" s="868"/>
      <c r="E120" s="861"/>
      <c r="F120" s="865"/>
      <c r="G120" s="862"/>
      <c r="H120" s="141"/>
      <c r="I120" s="108"/>
      <c r="J120" s="117"/>
      <c r="K120" s="111"/>
    </row>
    <row r="121" spans="1:11" ht="32.4" x14ac:dyDescent="0.25">
      <c r="A121" s="800"/>
      <c r="B121" s="108">
        <v>2</v>
      </c>
      <c r="C121" s="866"/>
      <c r="D121" s="879"/>
      <c r="E121" s="880"/>
      <c r="F121" s="878"/>
      <c r="G121" s="862"/>
      <c r="H121" s="141"/>
      <c r="I121" s="108"/>
      <c r="J121" s="118" t="str">
        <f xml:space="preserve"> IF(OR(C117="X",D119="X",E121="x",E123="x" ),"x","")</f>
        <v/>
      </c>
      <c r="K121" s="111" t="s">
        <v>120</v>
      </c>
    </row>
    <row r="122" spans="1:11" ht="32.4" x14ac:dyDescent="0.25">
      <c r="A122" s="800"/>
      <c r="B122" s="108" t="s">
        <v>240</v>
      </c>
      <c r="C122" s="867"/>
      <c r="D122" s="879"/>
      <c r="E122" s="868"/>
      <c r="F122" s="861"/>
      <c r="G122" s="862"/>
      <c r="H122" s="141"/>
      <c r="I122" s="108"/>
      <c r="J122" s="117"/>
      <c r="K122" s="111"/>
    </row>
    <row r="123" spans="1:11" ht="32.4" x14ac:dyDescent="0.25">
      <c r="A123" s="800"/>
      <c r="B123" s="108">
        <v>1</v>
      </c>
      <c r="C123" s="866"/>
      <c r="D123" s="870"/>
      <c r="E123" s="872"/>
      <c r="F123" s="874"/>
      <c r="G123" s="876"/>
      <c r="H123" s="141"/>
      <c r="I123" s="108"/>
      <c r="J123" s="119" t="str">
        <f xml:space="preserve"> IF(OR(C119="X",C121="X",D121="x",C123="x",D123="x" ),"x","")</f>
        <v/>
      </c>
      <c r="K123" s="111" t="s">
        <v>122</v>
      </c>
    </row>
    <row r="124" spans="1:11" ht="32.4" x14ac:dyDescent="0.25">
      <c r="A124" s="800"/>
      <c r="B124" s="108" t="s">
        <v>123</v>
      </c>
      <c r="C124" s="869"/>
      <c r="D124" s="871"/>
      <c r="E124" s="873"/>
      <c r="F124" s="875"/>
      <c r="G124" s="877"/>
      <c r="H124" s="141"/>
      <c r="I124" s="108"/>
      <c r="J124" s="108"/>
      <c r="K124" s="109"/>
    </row>
    <row r="125" spans="1:11" x14ac:dyDescent="0.25">
      <c r="A125" s="127"/>
      <c r="B125" s="108"/>
      <c r="C125" s="108">
        <v>1</v>
      </c>
      <c r="D125" s="108">
        <v>2</v>
      </c>
      <c r="E125" s="108">
        <v>3</v>
      </c>
      <c r="F125" s="108">
        <v>4</v>
      </c>
      <c r="G125" s="108">
        <v>5</v>
      </c>
      <c r="H125" s="108"/>
      <c r="I125" s="108"/>
      <c r="J125" s="108"/>
      <c r="K125" s="109"/>
    </row>
    <row r="126" spans="1:11" x14ac:dyDescent="0.25">
      <c r="A126" s="127"/>
      <c r="B126" s="108"/>
      <c r="C126" s="108" t="s">
        <v>124</v>
      </c>
      <c r="D126" s="108" t="s">
        <v>125</v>
      </c>
      <c r="E126" s="108" t="s">
        <v>126</v>
      </c>
      <c r="F126" s="108" t="s">
        <v>127</v>
      </c>
      <c r="G126" s="108" t="s">
        <v>128</v>
      </c>
      <c r="H126" s="108"/>
      <c r="I126" s="108"/>
      <c r="J126" s="108"/>
      <c r="K126" s="109"/>
    </row>
    <row r="127" spans="1:11" x14ac:dyDescent="0.25">
      <c r="A127" s="127"/>
      <c r="B127" s="108"/>
      <c r="C127" s="799" t="s">
        <v>129</v>
      </c>
      <c r="D127" s="799"/>
      <c r="E127" s="799"/>
      <c r="F127" s="799"/>
      <c r="G127" s="799"/>
      <c r="H127" s="108"/>
      <c r="I127" s="108"/>
      <c r="J127" s="108"/>
      <c r="K127" s="109"/>
    </row>
    <row r="128" spans="1:11" x14ac:dyDescent="0.25">
      <c r="A128" s="127"/>
      <c r="B128" s="108"/>
      <c r="C128" s="799"/>
      <c r="D128" s="799"/>
      <c r="E128" s="799"/>
      <c r="F128" s="799"/>
      <c r="G128" s="799"/>
      <c r="H128" s="108"/>
      <c r="I128" s="108"/>
      <c r="J128" s="108"/>
      <c r="K128" s="109"/>
    </row>
    <row r="129" spans="1:11" ht="14.4" thickBot="1" x14ac:dyDescent="0.3">
      <c r="A129" s="67"/>
      <c r="B129" s="68"/>
      <c r="C129" s="68"/>
      <c r="D129" s="68"/>
      <c r="E129" s="68"/>
      <c r="F129" s="68"/>
      <c r="G129" s="68"/>
      <c r="H129" s="68"/>
      <c r="I129" s="68"/>
      <c r="J129" s="68"/>
      <c r="K129" s="69"/>
    </row>
    <row r="130" spans="1:11" ht="14.4" thickBot="1" x14ac:dyDescent="0.3"/>
    <row r="131" spans="1:11" ht="38.25" customHeight="1" thickBot="1" x14ac:dyDescent="0.3">
      <c r="A131" s="98" t="s">
        <v>113</v>
      </c>
      <c r="B131" s="803" t="e">
        <f>DESCRIPCION!#REF!</f>
        <v>#REF!</v>
      </c>
      <c r="C131" s="804"/>
      <c r="D131" s="804"/>
      <c r="E131" s="804"/>
      <c r="F131" s="804"/>
      <c r="G131" s="804"/>
      <c r="H131" s="804"/>
      <c r="I131" s="805"/>
      <c r="J131" s="98" t="s">
        <v>266</v>
      </c>
      <c r="K131" s="97" t="str">
        <f>IF(J137="x","EXTREMA",IF(J139="x","ALTA",IF(J141="x","MODERADA",IF(J143="x","BAJA",""))))</f>
        <v/>
      </c>
    </row>
    <row r="132" spans="1:11" ht="16.2" thickBot="1" x14ac:dyDescent="0.3">
      <c r="A132" s="784" t="s">
        <v>115</v>
      </c>
      <c r="B132" s="785"/>
      <c r="C132" s="785"/>
      <c r="D132" s="786" t="e">
        <f>PROBABILIDAD!#REF!</f>
        <v>#REF!</v>
      </c>
      <c r="E132" s="787"/>
      <c r="F132" s="784" t="s">
        <v>129</v>
      </c>
      <c r="G132" s="785"/>
      <c r="H132" s="785"/>
      <c r="I132" s="788"/>
      <c r="J132" s="789"/>
      <c r="K132" s="790"/>
    </row>
    <row r="133" spans="1:11" x14ac:dyDescent="0.25">
      <c r="A133" s="127"/>
      <c r="B133" s="108"/>
      <c r="C133" s="108"/>
      <c r="D133" s="108"/>
      <c r="E133" s="108"/>
      <c r="F133" s="108"/>
      <c r="G133" s="108"/>
      <c r="H133" s="108"/>
      <c r="I133" s="108"/>
      <c r="J133" s="123"/>
      <c r="K133" s="124"/>
    </row>
    <row r="134" spans="1:11" x14ac:dyDescent="0.25">
      <c r="A134" s="127"/>
      <c r="B134" s="108"/>
      <c r="C134" s="128"/>
      <c r="D134" s="108"/>
      <c r="E134" s="108"/>
      <c r="F134" s="108"/>
      <c r="G134" s="108"/>
      <c r="H134" s="108"/>
      <c r="I134" s="108"/>
      <c r="J134" s="123"/>
      <c r="K134" s="124"/>
    </row>
    <row r="135" spans="1:11" ht="45.75" customHeight="1" x14ac:dyDescent="0.25">
      <c r="A135" s="800" t="s">
        <v>115</v>
      </c>
      <c r="B135" s="108">
        <v>5</v>
      </c>
      <c r="C135" s="801"/>
      <c r="D135" s="797"/>
      <c r="E135" s="798"/>
      <c r="F135" s="798"/>
      <c r="G135" s="798"/>
      <c r="H135" s="108"/>
      <c r="I135" s="108"/>
      <c r="J135" s="807" t="s">
        <v>114</v>
      </c>
      <c r="K135" s="808"/>
    </row>
    <row r="136" spans="1:11" x14ac:dyDescent="0.25">
      <c r="A136" s="800"/>
      <c r="B136" s="108" t="s">
        <v>117</v>
      </c>
      <c r="C136" s="802"/>
      <c r="D136" s="797"/>
      <c r="E136" s="798"/>
      <c r="F136" s="798"/>
      <c r="G136" s="798"/>
      <c r="H136" s="108"/>
      <c r="I136" s="108"/>
      <c r="J136" s="110"/>
      <c r="K136" s="111"/>
    </row>
    <row r="137" spans="1:11" ht="27" customHeight="1" x14ac:dyDescent="0.25">
      <c r="A137" s="800"/>
      <c r="B137" s="108">
        <v>4</v>
      </c>
      <c r="C137" s="844"/>
      <c r="D137" s="797"/>
      <c r="E137" s="797"/>
      <c r="F137" s="806"/>
      <c r="G137" s="798"/>
      <c r="H137" s="108"/>
      <c r="I137" s="108"/>
      <c r="J137" s="114" t="str">
        <f xml:space="preserve"> IF(OR(E135="X",F135="X",G135="x",F137="x",G137="X",F139="X",G139="X",G141="X" ),"x","")</f>
        <v/>
      </c>
      <c r="K137" s="111" t="s">
        <v>116</v>
      </c>
    </row>
    <row r="138" spans="1:11" ht="28.2" x14ac:dyDescent="0.25">
      <c r="A138" s="800"/>
      <c r="B138" s="108" t="s">
        <v>119</v>
      </c>
      <c r="C138" s="845"/>
      <c r="D138" s="797"/>
      <c r="E138" s="797"/>
      <c r="F138" s="806"/>
      <c r="G138" s="798"/>
      <c r="H138" s="108"/>
      <c r="I138" s="108"/>
      <c r="J138" s="115"/>
      <c r="K138" s="111"/>
    </row>
    <row r="139" spans="1:11" ht="32.25" customHeight="1" x14ac:dyDescent="0.25">
      <c r="A139" s="800"/>
      <c r="B139" s="108">
        <v>3</v>
      </c>
      <c r="C139" s="791"/>
      <c r="D139" s="795"/>
      <c r="E139" s="796"/>
      <c r="F139" s="806"/>
      <c r="G139" s="798"/>
      <c r="H139" s="108"/>
      <c r="I139" s="108"/>
      <c r="J139" s="116" t="str">
        <f xml:space="preserve"> IF(OR(C135="X",D135="X",D137="x",E137="x",E139="X",F141="X",F143="X",G143="X" ),"x","")</f>
        <v/>
      </c>
      <c r="K139" s="111" t="s">
        <v>118</v>
      </c>
    </row>
    <row r="140" spans="1:11" ht="28.2" x14ac:dyDescent="0.25">
      <c r="A140" s="800"/>
      <c r="B140" s="108" t="s">
        <v>121</v>
      </c>
      <c r="C140" s="792"/>
      <c r="D140" s="795"/>
      <c r="E140" s="797"/>
      <c r="F140" s="806"/>
      <c r="G140" s="798"/>
      <c r="H140" s="108"/>
      <c r="I140" s="108"/>
      <c r="J140" s="117"/>
      <c r="K140" s="111"/>
    </row>
    <row r="141" spans="1:11" ht="27.75" customHeight="1" x14ac:dyDescent="0.25">
      <c r="A141" s="800"/>
      <c r="B141" s="108">
        <v>2</v>
      </c>
      <c r="C141" s="791"/>
      <c r="D141" s="793"/>
      <c r="E141" s="794"/>
      <c r="F141" s="796"/>
      <c r="G141" s="798"/>
      <c r="H141" s="108"/>
      <c r="I141" s="108"/>
      <c r="J141" s="118" t="str">
        <f xml:space="preserve"> IF(OR(C137="X",D139="X",E141="x",E143="x" ),"x","")</f>
        <v/>
      </c>
      <c r="K141" s="111" t="s">
        <v>120</v>
      </c>
    </row>
    <row r="142" spans="1:11" ht="28.2" x14ac:dyDescent="0.25">
      <c r="A142" s="800"/>
      <c r="B142" s="108" t="s">
        <v>240</v>
      </c>
      <c r="C142" s="792"/>
      <c r="D142" s="793"/>
      <c r="E142" s="795"/>
      <c r="F142" s="797"/>
      <c r="G142" s="798"/>
      <c r="H142" s="108"/>
      <c r="I142" s="108"/>
      <c r="J142" s="117"/>
      <c r="K142" s="111"/>
    </row>
    <row r="143" spans="1:11" ht="30" customHeight="1" x14ac:dyDescent="0.25">
      <c r="A143" s="800"/>
      <c r="B143" s="108">
        <v>1</v>
      </c>
      <c r="C143" s="791"/>
      <c r="D143" s="822"/>
      <c r="E143" s="824"/>
      <c r="F143" s="826"/>
      <c r="G143" s="828"/>
      <c r="H143" s="108"/>
      <c r="I143" s="108"/>
      <c r="J143" s="119" t="str">
        <f xml:space="preserve"> IF(OR(C139="X",C141="X",C143="x",D141="x",D143="x" ),"x","")</f>
        <v/>
      </c>
      <c r="K143" s="111" t="s">
        <v>122</v>
      </c>
    </row>
    <row r="144" spans="1:11" x14ac:dyDescent="0.25">
      <c r="A144" s="800"/>
      <c r="B144" s="108" t="s">
        <v>123</v>
      </c>
      <c r="C144" s="821"/>
      <c r="D144" s="823"/>
      <c r="E144" s="825"/>
      <c r="F144" s="827"/>
      <c r="G144" s="829"/>
      <c r="H144" s="108"/>
      <c r="I144" s="108"/>
      <c r="J144" s="108"/>
      <c r="K144" s="109"/>
    </row>
    <row r="145" spans="1:11" x14ac:dyDescent="0.25">
      <c r="A145" s="127"/>
      <c r="B145" s="108"/>
      <c r="C145" s="108">
        <v>1</v>
      </c>
      <c r="D145" s="108">
        <v>2</v>
      </c>
      <c r="E145" s="108">
        <v>3</v>
      </c>
      <c r="F145" s="108">
        <v>4</v>
      </c>
      <c r="G145" s="108">
        <v>5</v>
      </c>
      <c r="H145" s="108"/>
      <c r="I145" s="108"/>
      <c r="J145" s="108"/>
      <c r="K145" s="109"/>
    </row>
    <row r="146" spans="1:11" x14ac:dyDescent="0.25">
      <c r="A146" s="127"/>
      <c r="B146" s="108"/>
      <c r="C146" s="108" t="s">
        <v>124</v>
      </c>
      <c r="D146" s="108" t="s">
        <v>125</v>
      </c>
      <c r="E146" s="108" t="s">
        <v>126</v>
      </c>
      <c r="F146" s="108" t="s">
        <v>127</v>
      </c>
      <c r="G146" s="108" t="s">
        <v>128</v>
      </c>
      <c r="H146" s="108"/>
      <c r="I146" s="108"/>
      <c r="J146" s="108"/>
      <c r="K146" s="109"/>
    </row>
    <row r="147" spans="1:11" x14ac:dyDescent="0.25">
      <c r="A147" s="127"/>
      <c r="B147" s="108"/>
      <c r="C147" s="799" t="s">
        <v>129</v>
      </c>
      <c r="D147" s="799"/>
      <c r="E147" s="799"/>
      <c r="F147" s="799"/>
      <c r="G147" s="799"/>
      <c r="H147" s="108"/>
      <c r="I147" s="108"/>
      <c r="J147" s="108"/>
      <c r="K147" s="109"/>
    </row>
    <row r="148" spans="1:11" x14ac:dyDescent="0.25">
      <c r="A148" s="127"/>
      <c r="B148" s="108"/>
      <c r="C148" s="799"/>
      <c r="D148" s="799"/>
      <c r="E148" s="799"/>
      <c r="F148" s="799"/>
      <c r="G148" s="799"/>
      <c r="H148" s="108"/>
      <c r="I148" s="108"/>
      <c r="J148" s="108"/>
      <c r="K148" s="109"/>
    </row>
    <row r="149" spans="1:11" ht="14.4" thickBot="1" x14ac:dyDescent="0.3">
      <c r="A149" s="129"/>
      <c r="B149" s="130"/>
      <c r="C149" s="130"/>
      <c r="D149" s="130"/>
      <c r="E149" s="130"/>
      <c r="F149" s="130"/>
      <c r="G149" s="130"/>
      <c r="H149" s="130"/>
      <c r="I149" s="130"/>
      <c r="J149" s="130"/>
      <c r="K149" s="131"/>
    </row>
    <row r="150" spans="1:11" ht="14.4" thickBot="1" x14ac:dyDescent="0.3"/>
    <row r="151" spans="1:11" ht="31.5" customHeight="1" thickBot="1" x14ac:dyDescent="0.3">
      <c r="A151" s="98" t="s">
        <v>113</v>
      </c>
      <c r="B151" s="803" t="e">
        <f>DESCRIPCION!#REF!</f>
        <v>#REF!</v>
      </c>
      <c r="C151" s="804"/>
      <c r="D151" s="804"/>
      <c r="E151" s="804"/>
      <c r="F151" s="804"/>
      <c r="G151" s="804"/>
      <c r="H151" s="804"/>
      <c r="I151" s="805"/>
      <c r="J151" s="98" t="s">
        <v>266</v>
      </c>
      <c r="K151" s="97" t="str">
        <f>IF(J157="x","EXTREMA",IF(J159="x","ALTA",IF(J161="x","MODERADA",IF(J163="x","BAJA",""))))</f>
        <v/>
      </c>
    </row>
    <row r="152" spans="1:11" ht="16.2" thickBot="1" x14ac:dyDescent="0.3">
      <c r="A152" s="784" t="s">
        <v>115</v>
      </c>
      <c r="B152" s="785"/>
      <c r="C152" s="785"/>
      <c r="D152" s="786" t="e">
        <f>PROBABILIDAD!#REF!</f>
        <v>#REF!</v>
      </c>
      <c r="E152" s="787"/>
      <c r="F152" s="784" t="s">
        <v>129</v>
      </c>
      <c r="G152" s="785"/>
      <c r="H152" s="785"/>
      <c r="I152" s="788"/>
      <c r="J152" s="789"/>
      <c r="K152" s="790"/>
    </row>
    <row r="153" spans="1:11" x14ac:dyDescent="0.25">
      <c r="A153" s="127"/>
      <c r="B153" s="108"/>
      <c r="C153" s="108"/>
      <c r="D153" s="108"/>
      <c r="E153" s="108"/>
      <c r="F153" s="108"/>
      <c r="G153" s="108"/>
      <c r="H153" s="108"/>
      <c r="I153" s="108"/>
      <c r="J153" s="123"/>
      <c r="K153" s="124"/>
    </row>
    <row r="154" spans="1:11" x14ac:dyDescent="0.25">
      <c r="A154" s="127"/>
      <c r="B154" s="108"/>
      <c r="C154" s="128"/>
      <c r="D154" s="108"/>
      <c r="E154" s="108"/>
      <c r="F154" s="108"/>
      <c r="G154" s="108"/>
      <c r="H154" s="108"/>
      <c r="I154" s="108"/>
      <c r="J154" s="123"/>
      <c r="K154" s="124"/>
    </row>
    <row r="155" spans="1:11" ht="36" customHeight="1" x14ac:dyDescent="0.25">
      <c r="A155" s="800" t="s">
        <v>115</v>
      </c>
      <c r="B155" s="108">
        <v>5</v>
      </c>
      <c r="C155" s="801"/>
      <c r="D155" s="797"/>
      <c r="E155" s="798"/>
      <c r="F155" s="798"/>
      <c r="G155" s="798"/>
      <c r="H155" s="108"/>
      <c r="I155" s="108"/>
      <c r="J155" s="807" t="s">
        <v>114</v>
      </c>
      <c r="K155" s="808"/>
    </row>
    <row r="156" spans="1:11" x14ac:dyDescent="0.25">
      <c r="A156" s="800"/>
      <c r="B156" s="108" t="s">
        <v>117</v>
      </c>
      <c r="C156" s="802"/>
      <c r="D156" s="797"/>
      <c r="E156" s="798"/>
      <c r="F156" s="798"/>
      <c r="G156" s="798"/>
      <c r="H156" s="108"/>
      <c r="I156" s="108"/>
      <c r="J156" s="110"/>
      <c r="K156" s="111"/>
    </row>
    <row r="157" spans="1:11" ht="27" customHeight="1" x14ac:dyDescent="0.25">
      <c r="A157" s="800"/>
      <c r="B157" s="108">
        <v>4</v>
      </c>
      <c r="C157" s="844"/>
      <c r="D157" s="797"/>
      <c r="E157" s="797"/>
      <c r="F157" s="806"/>
      <c r="G157" s="798"/>
      <c r="H157" s="108"/>
      <c r="I157" s="108"/>
      <c r="J157" s="114" t="str">
        <f xml:space="preserve"> IF(OR(E155="X",F155="X",G155="x",F157="x",G157="X",F159="X",G159="X",G161="X" ),"x","")</f>
        <v/>
      </c>
      <c r="K157" s="111" t="s">
        <v>116</v>
      </c>
    </row>
    <row r="158" spans="1:11" ht="28.2" x14ac:dyDescent="0.25">
      <c r="A158" s="800"/>
      <c r="B158" s="108" t="s">
        <v>119</v>
      </c>
      <c r="C158" s="845"/>
      <c r="D158" s="797"/>
      <c r="E158" s="797"/>
      <c r="F158" s="806"/>
      <c r="G158" s="798"/>
      <c r="H158" s="108"/>
      <c r="I158" s="108"/>
      <c r="J158" s="115"/>
      <c r="K158" s="111"/>
    </row>
    <row r="159" spans="1:11" ht="27.75" customHeight="1" x14ac:dyDescent="0.25">
      <c r="A159" s="800"/>
      <c r="B159" s="108">
        <v>3</v>
      </c>
      <c r="C159" s="791"/>
      <c r="D159" s="795"/>
      <c r="E159" s="796"/>
      <c r="F159" s="806"/>
      <c r="G159" s="798"/>
      <c r="H159" s="108"/>
      <c r="I159" s="108"/>
      <c r="J159" s="116" t="str">
        <f xml:space="preserve"> IF(OR(C155="X",D155="X",D157="x",E157="x",E159="X",F161="X",F163="X",G163="X" ),"x","")</f>
        <v/>
      </c>
      <c r="K159" s="111" t="s">
        <v>118</v>
      </c>
    </row>
    <row r="160" spans="1:11" ht="28.2" x14ac:dyDescent="0.25">
      <c r="A160" s="800"/>
      <c r="B160" s="108" t="s">
        <v>121</v>
      </c>
      <c r="C160" s="792"/>
      <c r="D160" s="795"/>
      <c r="E160" s="797"/>
      <c r="F160" s="806"/>
      <c r="G160" s="798"/>
      <c r="H160" s="108"/>
      <c r="I160" s="108"/>
      <c r="J160" s="117"/>
      <c r="K160" s="111"/>
    </row>
    <row r="161" spans="1:11" ht="27.75" customHeight="1" x14ac:dyDescent="0.25">
      <c r="A161" s="800"/>
      <c r="B161" s="108">
        <v>2</v>
      </c>
      <c r="C161" s="791"/>
      <c r="D161" s="793"/>
      <c r="E161" s="794"/>
      <c r="F161" s="796"/>
      <c r="G161" s="798"/>
      <c r="H161" s="108"/>
      <c r="I161" s="108"/>
      <c r="J161" s="118" t="str">
        <f xml:space="preserve"> IF(OR(C157="X",D159="X",E161="x",E163="x" ),"x","")</f>
        <v/>
      </c>
      <c r="K161" s="111" t="s">
        <v>120</v>
      </c>
    </row>
    <row r="162" spans="1:11" ht="28.2" x14ac:dyDescent="0.25">
      <c r="A162" s="800"/>
      <c r="B162" s="108" t="s">
        <v>240</v>
      </c>
      <c r="C162" s="792"/>
      <c r="D162" s="793"/>
      <c r="E162" s="795"/>
      <c r="F162" s="797"/>
      <c r="G162" s="798"/>
      <c r="H162" s="108"/>
      <c r="I162" s="108"/>
      <c r="J162" s="117"/>
      <c r="K162" s="111"/>
    </row>
    <row r="163" spans="1:11" ht="28.2" x14ac:dyDescent="0.25">
      <c r="A163" s="800"/>
      <c r="B163" s="108">
        <v>1</v>
      </c>
      <c r="C163" s="791"/>
      <c r="D163" s="822"/>
      <c r="E163" s="824"/>
      <c r="F163" s="826"/>
      <c r="G163" s="828"/>
      <c r="H163" s="108"/>
      <c r="I163" s="108"/>
      <c r="J163" s="119" t="str">
        <f xml:space="preserve"> IF(OR(C159="X",C161="X",C163="x",D161="x",D163="x" ),"x","")</f>
        <v/>
      </c>
      <c r="K163" s="111" t="s">
        <v>122</v>
      </c>
    </row>
    <row r="164" spans="1:11" ht="26.25" customHeight="1" x14ac:dyDescent="0.25">
      <c r="A164" s="800"/>
      <c r="B164" s="108" t="s">
        <v>123</v>
      </c>
      <c r="C164" s="821"/>
      <c r="D164" s="823"/>
      <c r="E164" s="825"/>
      <c r="F164" s="827"/>
      <c r="G164" s="829"/>
      <c r="H164" s="108"/>
      <c r="I164" s="108"/>
      <c r="J164" s="108"/>
      <c r="K164" s="109"/>
    </row>
    <row r="165" spans="1:11" x14ac:dyDescent="0.25">
      <c r="A165" s="127"/>
      <c r="B165" s="108"/>
      <c r="C165" s="108">
        <v>1</v>
      </c>
      <c r="D165" s="108">
        <v>2</v>
      </c>
      <c r="E165" s="108">
        <v>3</v>
      </c>
      <c r="F165" s="108">
        <v>4</v>
      </c>
      <c r="G165" s="108">
        <v>5</v>
      </c>
      <c r="H165" s="108"/>
      <c r="I165" s="108"/>
      <c r="J165" s="108"/>
      <c r="K165" s="109"/>
    </row>
    <row r="166" spans="1:11" x14ac:dyDescent="0.25">
      <c r="A166" s="127"/>
      <c r="B166" s="108"/>
      <c r="C166" s="108" t="s">
        <v>124</v>
      </c>
      <c r="D166" s="108" t="s">
        <v>125</v>
      </c>
      <c r="E166" s="108" t="s">
        <v>126</v>
      </c>
      <c r="F166" s="108" t="s">
        <v>127</v>
      </c>
      <c r="G166" s="108" t="s">
        <v>128</v>
      </c>
      <c r="H166" s="108"/>
      <c r="I166" s="108"/>
      <c r="J166" s="108"/>
      <c r="K166" s="109"/>
    </row>
    <row r="167" spans="1:11" x14ac:dyDescent="0.25">
      <c r="A167" s="127"/>
      <c r="B167" s="108"/>
      <c r="C167" s="799" t="s">
        <v>129</v>
      </c>
      <c r="D167" s="799"/>
      <c r="E167" s="799"/>
      <c r="F167" s="799"/>
      <c r="G167" s="799"/>
      <c r="H167" s="108"/>
      <c r="I167" s="108"/>
      <c r="J167" s="108"/>
      <c r="K167" s="109"/>
    </row>
    <row r="168" spans="1:11" x14ac:dyDescent="0.25">
      <c r="A168" s="127"/>
      <c r="B168" s="108"/>
      <c r="C168" s="799"/>
      <c r="D168" s="799"/>
      <c r="E168" s="799"/>
      <c r="F168" s="799"/>
      <c r="G168" s="799"/>
      <c r="H168" s="108"/>
      <c r="I168" s="108"/>
      <c r="J168" s="108"/>
      <c r="K168" s="109"/>
    </row>
    <row r="169" spans="1:11" ht="14.4" thickBot="1" x14ac:dyDescent="0.3">
      <c r="A169" s="129"/>
      <c r="B169" s="130"/>
      <c r="C169" s="130"/>
      <c r="D169" s="130"/>
      <c r="E169" s="130"/>
      <c r="F169" s="130"/>
      <c r="G169" s="130"/>
      <c r="H169" s="130"/>
      <c r="I169" s="130"/>
      <c r="J169" s="130"/>
      <c r="K169" s="131"/>
    </row>
    <row r="171" spans="1:11" ht="14.4" thickBot="1" x14ac:dyDescent="0.3"/>
    <row r="172" spans="1:11" ht="33.75" customHeight="1" thickBot="1" x14ac:dyDescent="0.3">
      <c r="A172" s="98" t="s">
        <v>113</v>
      </c>
      <c r="B172" s="881" t="e">
        <f>DESCRIPCION!#REF!</f>
        <v>#REF!</v>
      </c>
      <c r="C172" s="882"/>
      <c r="D172" s="882"/>
      <c r="E172" s="882"/>
      <c r="F172" s="882"/>
      <c r="G172" s="882"/>
      <c r="H172" s="882"/>
      <c r="I172" s="883"/>
      <c r="J172" s="98" t="s">
        <v>266</v>
      </c>
      <c r="K172" s="97" t="str">
        <f>IF(J178="x","EXTREMA",IF(J180="x","ALTA",IF(J182="x","MODERADA",IF(J184="x","BAJA",""))))</f>
        <v/>
      </c>
    </row>
    <row r="173" spans="1:11" ht="16.2" thickBot="1" x14ac:dyDescent="0.3">
      <c r="A173" s="784" t="s">
        <v>115</v>
      </c>
      <c r="B173" s="785"/>
      <c r="C173" s="785"/>
      <c r="D173" s="786" t="e">
        <f>PROBABILIDAD!#REF!</f>
        <v>#REF!</v>
      </c>
      <c r="E173" s="787"/>
      <c r="F173" s="784" t="s">
        <v>129</v>
      </c>
      <c r="G173" s="785"/>
      <c r="H173" s="785"/>
      <c r="I173" s="788"/>
      <c r="J173" s="789"/>
      <c r="K173" s="790"/>
    </row>
    <row r="174" spans="1:11" x14ac:dyDescent="0.25">
      <c r="A174" s="127"/>
      <c r="B174" s="108"/>
      <c r="C174" s="108"/>
      <c r="D174" s="108"/>
      <c r="E174" s="108"/>
      <c r="F174" s="108"/>
      <c r="G174" s="108"/>
      <c r="H174" s="108"/>
      <c r="I174" s="108"/>
      <c r="J174" s="123"/>
      <c r="K174" s="124"/>
    </row>
    <row r="175" spans="1:11" x14ac:dyDescent="0.25">
      <c r="A175" s="127"/>
      <c r="B175" s="108"/>
      <c r="C175" s="128"/>
      <c r="D175" s="108"/>
      <c r="E175" s="108"/>
      <c r="F175" s="108"/>
      <c r="G175" s="108"/>
      <c r="H175" s="108"/>
      <c r="I175" s="108"/>
      <c r="J175" s="123"/>
      <c r="K175" s="124"/>
    </row>
    <row r="176" spans="1:11" ht="31.5" customHeight="1" x14ac:dyDescent="0.25">
      <c r="A176" s="800" t="s">
        <v>115</v>
      </c>
      <c r="B176" s="108">
        <v>5</v>
      </c>
      <c r="C176" s="801"/>
      <c r="D176" s="797"/>
      <c r="E176" s="798"/>
      <c r="F176" s="798"/>
      <c r="G176" s="798"/>
      <c r="H176" s="108"/>
      <c r="I176" s="108"/>
      <c r="J176" s="807" t="s">
        <v>114</v>
      </c>
      <c r="K176" s="808"/>
    </row>
    <row r="177" spans="1:11" x14ac:dyDescent="0.25">
      <c r="A177" s="800"/>
      <c r="B177" s="108" t="s">
        <v>117</v>
      </c>
      <c r="C177" s="802"/>
      <c r="D177" s="797"/>
      <c r="E177" s="798"/>
      <c r="F177" s="798"/>
      <c r="G177" s="798"/>
      <c r="H177" s="108"/>
      <c r="I177" s="108"/>
      <c r="J177" s="110"/>
      <c r="K177" s="111"/>
    </row>
    <row r="178" spans="1:11" ht="27.75" customHeight="1" x14ac:dyDescent="0.25">
      <c r="A178" s="800"/>
      <c r="B178" s="108">
        <v>4</v>
      </c>
      <c r="C178" s="844"/>
      <c r="D178" s="797"/>
      <c r="E178" s="797"/>
      <c r="F178" s="806"/>
      <c r="G178" s="798"/>
      <c r="H178" s="108"/>
      <c r="I178" s="108"/>
      <c r="J178" s="114" t="str">
        <f xml:space="preserve"> IF(OR(E176="X",F176="X",G176="x",F178="x",G178="X",F180="X",G180="X",G182="X" ),"x","")</f>
        <v/>
      </c>
      <c r="K178" s="111" t="s">
        <v>116</v>
      </c>
    </row>
    <row r="179" spans="1:11" ht="28.2" x14ac:dyDescent="0.25">
      <c r="A179" s="800"/>
      <c r="B179" s="108" t="s">
        <v>119</v>
      </c>
      <c r="C179" s="845"/>
      <c r="D179" s="797"/>
      <c r="E179" s="797"/>
      <c r="F179" s="806"/>
      <c r="G179" s="798"/>
      <c r="H179" s="108"/>
      <c r="I179" s="108"/>
      <c r="J179" s="115"/>
      <c r="K179" s="111"/>
    </row>
    <row r="180" spans="1:11" ht="32.25" customHeight="1" x14ac:dyDescent="0.25">
      <c r="A180" s="800"/>
      <c r="B180" s="108">
        <v>3</v>
      </c>
      <c r="C180" s="791"/>
      <c r="D180" s="795"/>
      <c r="E180" s="796"/>
      <c r="F180" s="806"/>
      <c r="G180" s="798"/>
      <c r="H180" s="108"/>
      <c r="I180" s="108"/>
      <c r="J180" s="116" t="str">
        <f xml:space="preserve"> IF(OR(C176="X",D176="X",D178="x",E178="x",E180="X",F182="X",F184="X",G184="X" ),"x","")</f>
        <v/>
      </c>
      <c r="K180" s="111" t="s">
        <v>118</v>
      </c>
    </row>
    <row r="181" spans="1:11" ht="28.2" x14ac:dyDescent="0.25">
      <c r="A181" s="800"/>
      <c r="B181" s="108" t="s">
        <v>121</v>
      </c>
      <c r="C181" s="792"/>
      <c r="D181" s="795"/>
      <c r="E181" s="797"/>
      <c r="F181" s="806"/>
      <c r="G181" s="798"/>
      <c r="H181" s="108"/>
      <c r="I181" s="108"/>
      <c r="J181" s="117"/>
      <c r="K181" s="111"/>
    </row>
    <row r="182" spans="1:11" ht="32.25" customHeight="1" x14ac:dyDescent="0.25">
      <c r="A182" s="800"/>
      <c r="B182" s="108">
        <v>2</v>
      </c>
      <c r="C182" s="791"/>
      <c r="D182" s="793"/>
      <c r="E182" s="794"/>
      <c r="F182" s="796"/>
      <c r="G182" s="798"/>
      <c r="H182" s="108"/>
      <c r="I182" s="108"/>
      <c r="J182" s="118" t="str">
        <f xml:space="preserve"> IF(OR(E182="X",D180="X",C178="x",E184="x" ),"x","")</f>
        <v/>
      </c>
      <c r="K182" s="111" t="s">
        <v>120</v>
      </c>
    </row>
    <row r="183" spans="1:11" ht="28.2" x14ac:dyDescent="0.25">
      <c r="A183" s="800"/>
      <c r="B183" s="108" t="s">
        <v>240</v>
      </c>
      <c r="C183" s="792"/>
      <c r="D183" s="793"/>
      <c r="E183" s="795"/>
      <c r="F183" s="797"/>
      <c r="G183" s="798"/>
      <c r="H183" s="108"/>
      <c r="I183" s="108"/>
      <c r="J183" s="117"/>
      <c r="K183" s="111"/>
    </row>
    <row r="184" spans="1:11" ht="28.2" x14ac:dyDescent="0.25">
      <c r="A184" s="800"/>
      <c r="B184" s="108">
        <v>1</v>
      </c>
      <c r="C184" s="791"/>
      <c r="D184" s="822"/>
      <c r="E184" s="824"/>
      <c r="F184" s="826"/>
      <c r="G184" s="828"/>
      <c r="H184" s="108"/>
      <c r="I184" s="108"/>
      <c r="J184" s="119" t="str">
        <f xml:space="preserve"> IF(OR(C180="X",C182="X",D182="x",D184="x",C184="x" ),"x","")</f>
        <v/>
      </c>
      <c r="K184" s="111" t="s">
        <v>122</v>
      </c>
    </row>
    <row r="185" spans="1:11" ht="24" customHeight="1" x14ac:dyDescent="0.25">
      <c r="A185" s="800"/>
      <c r="B185" s="108" t="s">
        <v>123</v>
      </c>
      <c r="C185" s="821"/>
      <c r="D185" s="823"/>
      <c r="E185" s="825"/>
      <c r="F185" s="827"/>
      <c r="G185" s="829"/>
      <c r="H185" s="108"/>
      <c r="I185" s="108"/>
      <c r="J185" s="108"/>
      <c r="K185" s="109"/>
    </row>
    <row r="186" spans="1:11" x14ac:dyDescent="0.25">
      <c r="A186" s="127"/>
      <c r="B186" s="108"/>
      <c r="C186" s="108">
        <v>1</v>
      </c>
      <c r="D186" s="108">
        <v>2</v>
      </c>
      <c r="E186" s="108">
        <v>3</v>
      </c>
      <c r="F186" s="108">
        <v>4</v>
      </c>
      <c r="G186" s="108">
        <v>5</v>
      </c>
      <c r="H186" s="108"/>
      <c r="I186" s="108"/>
      <c r="J186" s="108"/>
      <c r="K186" s="109"/>
    </row>
    <row r="187" spans="1:11" x14ac:dyDescent="0.25">
      <c r="A187" s="127"/>
      <c r="B187" s="108"/>
      <c r="C187" s="108" t="s">
        <v>124</v>
      </c>
      <c r="D187" s="108" t="s">
        <v>125</v>
      </c>
      <c r="E187" s="108" t="s">
        <v>126</v>
      </c>
      <c r="F187" s="108" t="s">
        <v>127</v>
      </c>
      <c r="G187" s="108" t="s">
        <v>128</v>
      </c>
      <c r="H187" s="108"/>
      <c r="I187" s="108"/>
      <c r="J187" s="108"/>
      <c r="K187" s="109"/>
    </row>
    <row r="188" spans="1:11" x14ac:dyDescent="0.25">
      <c r="A188" s="127"/>
      <c r="B188" s="108"/>
      <c r="C188" s="799" t="s">
        <v>129</v>
      </c>
      <c r="D188" s="799"/>
      <c r="E188" s="799"/>
      <c r="F188" s="799"/>
      <c r="G188" s="799"/>
      <c r="H188" s="108"/>
      <c r="I188" s="108"/>
      <c r="J188" s="108"/>
      <c r="K188" s="109"/>
    </row>
    <row r="189" spans="1:11" x14ac:dyDescent="0.25">
      <c r="A189" s="127"/>
      <c r="B189" s="108"/>
      <c r="C189" s="799"/>
      <c r="D189" s="799"/>
      <c r="E189" s="799"/>
      <c r="F189" s="799"/>
      <c r="G189" s="799"/>
      <c r="H189" s="108"/>
      <c r="I189" s="108"/>
      <c r="J189" s="108"/>
      <c r="K189" s="109"/>
    </row>
    <row r="190" spans="1:11" ht="14.4" thickBot="1" x14ac:dyDescent="0.3">
      <c r="A190" s="67"/>
      <c r="B190" s="68"/>
      <c r="C190" s="68"/>
      <c r="D190" s="68"/>
      <c r="E190" s="68"/>
      <c r="F190" s="68"/>
      <c r="G190" s="68"/>
      <c r="H190" s="68"/>
      <c r="I190" s="68"/>
      <c r="J190" s="68"/>
      <c r="K190" s="69"/>
    </row>
    <row r="191" spans="1:11" ht="14.4" thickBot="1" x14ac:dyDescent="0.3"/>
    <row r="192" spans="1:11" ht="33" customHeight="1" thickBot="1" x14ac:dyDescent="0.3">
      <c r="A192" s="98" t="s">
        <v>113</v>
      </c>
      <c r="B192" s="803" t="e">
        <f>DESCRIPCION!#REF!</f>
        <v>#REF!</v>
      </c>
      <c r="C192" s="804"/>
      <c r="D192" s="804"/>
      <c r="E192" s="804"/>
      <c r="F192" s="804"/>
      <c r="G192" s="804"/>
      <c r="H192" s="804"/>
      <c r="I192" s="805"/>
      <c r="J192" s="98" t="s">
        <v>266</v>
      </c>
      <c r="K192" s="97" t="str">
        <f>IF(J198="x","EXTREMA",IF(J200="x","ALTA",IF(J202="x","MODERADA",IF(J204="x","BAJA",""))))</f>
        <v/>
      </c>
    </row>
    <row r="193" spans="1:11" ht="16.2" thickBot="1" x14ac:dyDescent="0.3">
      <c r="A193" s="784" t="s">
        <v>115</v>
      </c>
      <c r="B193" s="785"/>
      <c r="C193" s="785"/>
      <c r="D193" s="786" t="e">
        <f>PROBABILIDAD!#REF!</f>
        <v>#REF!</v>
      </c>
      <c r="E193" s="787"/>
      <c r="F193" s="784" t="s">
        <v>129</v>
      </c>
      <c r="G193" s="785"/>
      <c r="H193" s="785"/>
      <c r="I193" s="788"/>
      <c r="J193" s="789"/>
      <c r="K193" s="790"/>
    </row>
    <row r="194" spans="1:11" x14ac:dyDescent="0.25">
      <c r="A194" s="127"/>
      <c r="B194" s="108"/>
      <c r="C194" s="108"/>
      <c r="D194" s="108"/>
      <c r="E194" s="108"/>
      <c r="F194" s="108"/>
      <c r="G194" s="108"/>
      <c r="H194" s="108"/>
      <c r="I194" s="108"/>
      <c r="J194" s="123"/>
      <c r="K194" s="124"/>
    </row>
    <row r="195" spans="1:11" x14ac:dyDescent="0.25">
      <c r="A195" s="127"/>
      <c r="B195" s="108"/>
      <c r="C195" s="128"/>
      <c r="D195" s="108"/>
      <c r="E195" s="108"/>
      <c r="F195" s="108"/>
      <c r="G195" s="108"/>
      <c r="H195" s="108"/>
      <c r="I195" s="108"/>
      <c r="J195" s="123"/>
      <c r="K195" s="124"/>
    </row>
    <row r="196" spans="1:11" ht="27" customHeight="1" x14ac:dyDescent="0.25">
      <c r="A196" s="800" t="s">
        <v>115</v>
      </c>
      <c r="B196" s="108">
        <v>5</v>
      </c>
      <c r="C196" s="801"/>
      <c r="D196" s="797"/>
      <c r="E196" s="798"/>
      <c r="F196" s="798"/>
      <c r="G196" s="798"/>
      <c r="H196" s="108"/>
      <c r="I196" s="108"/>
      <c r="J196" s="807" t="s">
        <v>114</v>
      </c>
      <c r="K196" s="808"/>
    </row>
    <row r="197" spans="1:11" x14ac:dyDescent="0.25">
      <c r="A197" s="800"/>
      <c r="B197" s="108" t="s">
        <v>117</v>
      </c>
      <c r="C197" s="802"/>
      <c r="D197" s="797"/>
      <c r="E197" s="798"/>
      <c r="F197" s="798"/>
      <c r="G197" s="798"/>
      <c r="H197" s="108"/>
      <c r="I197" s="108"/>
      <c r="J197" s="110"/>
      <c r="K197" s="111"/>
    </row>
    <row r="198" spans="1:11" ht="30.75" customHeight="1" x14ac:dyDescent="0.25">
      <c r="A198" s="800"/>
      <c r="B198" s="108">
        <v>4</v>
      </c>
      <c r="C198" s="844"/>
      <c r="D198" s="797"/>
      <c r="E198" s="797"/>
      <c r="F198" s="806"/>
      <c r="G198" s="798"/>
      <c r="H198" s="108"/>
      <c r="I198" s="108"/>
      <c r="J198" s="114" t="str">
        <f xml:space="preserve"> IF(OR(E196="X",F196="X",G196="x",F198="x",G198="X",F200="X",G200="X",G202="X" ),"x","")</f>
        <v/>
      </c>
      <c r="K198" s="111" t="s">
        <v>116</v>
      </c>
    </row>
    <row r="199" spans="1:11" ht="28.2" x14ac:dyDescent="0.25">
      <c r="A199" s="800"/>
      <c r="B199" s="108" t="s">
        <v>119</v>
      </c>
      <c r="C199" s="845"/>
      <c r="D199" s="797"/>
      <c r="E199" s="797"/>
      <c r="F199" s="806"/>
      <c r="G199" s="798"/>
      <c r="H199" s="108"/>
      <c r="I199" s="108"/>
      <c r="J199" s="115"/>
      <c r="K199" s="111"/>
    </row>
    <row r="200" spans="1:11" ht="25.5" customHeight="1" x14ac:dyDescent="0.25">
      <c r="A200" s="800"/>
      <c r="B200" s="108">
        <v>3</v>
      </c>
      <c r="C200" s="791"/>
      <c r="D200" s="795"/>
      <c r="E200" s="796"/>
      <c r="F200" s="806"/>
      <c r="G200" s="798"/>
      <c r="H200" s="108"/>
      <c r="I200" s="108"/>
      <c r="J200" s="116" t="str">
        <f xml:space="preserve"> IF(OR(C196="X",D196="X",D198="x",E198="x",E200="X",F202="X",F204="X",G204="X" ),"x","")</f>
        <v/>
      </c>
      <c r="K200" s="111" t="s">
        <v>118</v>
      </c>
    </row>
    <row r="201" spans="1:11" ht="28.2" x14ac:dyDescent="0.25">
      <c r="A201" s="800"/>
      <c r="B201" s="108" t="s">
        <v>121</v>
      </c>
      <c r="C201" s="792"/>
      <c r="D201" s="795"/>
      <c r="E201" s="797"/>
      <c r="F201" s="806"/>
      <c r="G201" s="798"/>
      <c r="H201" s="108"/>
      <c r="I201" s="108"/>
      <c r="J201" s="117"/>
      <c r="K201" s="111"/>
    </row>
    <row r="202" spans="1:11" ht="32.25" customHeight="1" x14ac:dyDescent="0.25">
      <c r="A202" s="800"/>
      <c r="B202" s="108">
        <v>2</v>
      </c>
      <c r="C202" s="791"/>
      <c r="D202" s="793"/>
      <c r="E202" s="794"/>
      <c r="F202" s="796"/>
      <c r="G202" s="798"/>
      <c r="H202" s="108"/>
      <c r="I202" s="108"/>
      <c r="J202" s="118" t="str">
        <f xml:space="preserve"> IF(OR(C198="X",D200="X",E202="x",E204="x" ),"x","")</f>
        <v/>
      </c>
      <c r="K202" s="111" t="s">
        <v>120</v>
      </c>
    </row>
    <row r="203" spans="1:11" ht="28.2" x14ac:dyDescent="0.25">
      <c r="A203" s="800"/>
      <c r="B203" s="108" t="s">
        <v>240</v>
      </c>
      <c r="C203" s="792"/>
      <c r="D203" s="793"/>
      <c r="E203" s="795"/>
      <c r="F203" s="797"/>
      <c r="G203" s="798"/>
      <c r="H203" s="108"/>
      <c r="I203" s="108"/>
      <c r="J203" s="117"/>
      <c r="K203" s="111"/>
    </row>
    <row r="204" spans="1:11" ht="28.2" x14ac:dyDescent="0.25">
      <c r="A204" s="800"/>
      <c r="B204" s="108">
        <v>1</v>
      </c>
      <c r="C204" s="791"/>
      <c r="D204" s="822"/>
      <c r="E204" s="824"/>
      <c r="F204" s="826"/>
      <c r="G204" s="828"/>
      <c r="H204" s="108"/>
      <c r="I204" s="108"/>
      <c r="J204" s="119" t="str">
        <f xml:space="preserve"> IF(OR(C200="X",C202="X",D202="x",D204="x",C204="x" ),"x","")</f>
        <v/>
      </c>
      <c r="K204" s="111" t="s">
        <v>122</v>
      </c>
    </row>
    <row r="205" spans="1:11" ht="26.25" customHeight="1" x14ac:dyDescent="0.25">
      <c r="A205" s="800"/>
      <c r="B205" s="108" t="s">
        <v>123</v>
      </c>
      <c r="C205" s="821"/>
      <c r="D205" s="823"/>
      <c r="E205" s="825"/>
      <c r="F205" s="827"/>
      <c r="G205" s="829"/>
      <c r="H205" s="108"/>
      <c r="I205" s="108"/>
      <c r="J205" s="108"/>
      <c r="K205" s="109"/>
    </row>
    <row r="206" spans="1:11" x14ac:dyDescent="0.25">
      <c r="A206" s="127"/>
      <c r="B206" s="108"/>
      <c r="C206" s="108">
        <v>1</v>
      </c>
      <c r="D206" s="108">
        <v>2</v>
      </c>
      <c r="E206" s="108">
        <v>3</v>
      </c>
      <c r="F206" s="108">
        <v>4</v>
      </c>
      <c r="G206" s="108">
        <v>5</v>
      </c>
      <c r="H206" s="108"/>
      <c r="I206" s="108"/>
      <c r="J206" s="108"/>
      <c r="K206" s="109"/>
    </row>
    <row r="207" spans="1:11" x14ac:dyDescent="0.25">
      <c r="A207" s="127"/>
      <c r="B207" s="108"/>
      <c r="C207" s="108" t="s">
        <v>124</v>
      </c>
      <c r="D207" s="108" t="s">
        <v>125</v>
      </c>
      <c r="E207" s="108" t="s">
        <v>126</v>
      </c>
      <c r="F207" s="108" t="s">
        <v>127</v>
      </c>
      <c r="G207" s="108" t="s">
        <v>128</v>
      </c>
      <c r="H207" s="108"/>
      <c r="I207" s="108"/>
      <c r="J207" s="108"/>
      <c r="K207" s="109"/>
    </row>
    <row r="208" spans="1:11" x14ac:dyDescent="0.25">
      <c r="A208" s="127"/>
      <c r="B208" s="108"/>
      <c r="C208" s="799" t="s">
        <v>129</v>
      </c>
      <c r="D208" s="799"/>
      <c r="E208" s="799"/>
      <c r="F208" s="799"/>
      <c r="G208" s="799"/>
      <c r="H208" s="108"/>
      <c r="I208" s="108"/>
      <c r="J208" s="108"/>
      <c r="K208" s="109"/>
    </row>
    <row r="209" spans="1:11" x14ac:dyDescent="0.25">
      <c r="A209" s="127"/>
      <c r="B209" s="108"/>
      <c r="C209" s="799"/>
      <c r="D209" s="799"/>
      <c r="E209" s="799"/>
      <c r="F209" s="799"/>
      <c r="G209" s="799"/>
      <c r="H209" s="108"/>
      <c r="I209" s="108"/>
      <c r="J209" s="108"/>
      <c r="K209" s="109"/>
    </row>
    <row r="210" spans="1:11" ht="14.4" thickBot="1" x14ac:dyDescent="0.3">
      <c r="A210" s="67"/>
      <c r="B210" s="68"/>
      <c r="C210" s="68"/>
      <c r="D210" s="68"/>
      <c r="E210" s="68"/>
      <c r="F210" s="68"/>
      <c r="G210" s="68"/>
      <c r="H210" s="68"/>
      <c r="I210" s="68"/>
      <c r="J210" s="68"/>
      <c r="K210" s="69"/>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Hoja7!$A$1:$A$5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5"/>
  <sheetViews>
    <sheetView workbookViewId="0"/>
  </sheetViews>
  <sheetFormatPr baseColWidth="10" defaultRowHeight="14.4" x14ac:dyDescent="0.3"/>
  <sheetData>
    <row r="1" spans="1:1" x14ac:dyDescent="0.3">
      <c r="A1" t="s">
        <v>124</v>
      </c>
    </row>
    <row r="2" spans="1:1" x14ac:dyDescent="0.3">
      <c r="A2" t="s">
        <v>125</v>
      </c>
    </row>
    <row r="3" spans="1:1" x14ac:dyDescent="0.3">
      <c r="A3" t="s">
        <v>126</v>
      </c>
    </row>
    <row r="4" spans="1:1" x14ac:dyDescent="0.3">
      <c r="A4" t="s">
        <v>333</v>
      </c>
    </row>
    <row r="5" spans="1:1" x14ac:dyDescent="0.3">
      <c r="A5" t="s">
        <v>128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C190"/>
  <sheetViews>
    <sheetView workbookViewId="0"/>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6" t="s">
        <v>130</v>
      </c>
    </row>
    <row r="2" spans="1:1" x14ac:dyDescent="0.3">
      <c r="A2" s="8"/>
    </row>
    <row r="3" spans="1:1" x14ac:dyDescent="0.3">
      <c r="A3" s="8" t="s">
        <v>131</v>
      </c>
    </row>
    <row r="4" spans="1:1" x14ac:dyDescent="0.3">
      <c r="A4" s="8" t="s">
        <v>132</v>
      </c>
    </row>
    <row r="6" spans="1:1" x14ac:dyDescent="0.3">
      <c r="A6" s="36" t="s">
        <v>133</v>
      </c>
    </row>
    <row r="7" spans="1:1" x14ac:dyDescent="0.3">
      <c r="A7" t="s">
        <v>79</v>
      </c>
    </row>
    <row r="8" spans="1:1" x14ac:dyDescent="0.3">
      <c r="A8" t="s">
        <v>134</v>
      </c>
    </row>
    <row r="9" spans="1:1" x14ac:dyDescent="0.3">
      <c r="A9" t="s">
        <v>135</v>
      </c>
    </row>
    <row r="10" spans="1:1" x14ac:dyDescent="0.3">
      <c r="A10" t="s">
        <v>136</v>
      </c>
    </row>
    <row r="11" spans="1:1" x14ac:dyDescent="0.3">
      <c r="A11" t="s">
        <v>137</v>
      </c>
    </row>
    <row r="12" spans="1:1" x14ac:dyDescent="0.3">
      <c r="A12" t="s">
        <v>138</v>
      </c>
    </row>
    <row r="13" spans="1:1" x14ac:dyDescent="0.3">
      <c r="A13" t="s">
        <v>139</v>
      </c>
    </row>
    <row r="14" spans="1:1" x14ac:dyDescent="0.3">
      <c r="A14" t="s">
        <v>140</v>
      </c>
    </row>
    <row r="15" spans="1:1" x14ac:dyDescent="0.3">
      <c r="A15" t="s">
        <v>141</v>
      </c>
    </row>
    <row r="16" spans="1:1" x14ac:dyDescent="0.3">
      <c r="A16" t="s">
        <v>142</v>
      </c>
    </row>
    <row r="19" spans="1:3" x14ac:dyDescent="0.3">
      <c r="A19" s="36" t="s">
        <v>129</v>
      </c>
    </row>
    <row r="20" spans="1:3" x14ac:dyDescent="0.3">
      <c r="A20" t="s">
        <v>85</v>
      </c>
    </row>
    <row r="21" spans="1:3" x14ac:dyDescent="0.3">
      <c r="A21" t="s">
        <v>143</v>
      </c>
    </row>
    <row r="22" spans="1:3" x14ac:dyDescent="0.3">
      <c r="A22" t="s">
        <v>144</v>
      </c>
    </row>
    <row r="23" spans="1:3" x14ac:dyDescent="0.3">
      <c r="A23" t="s">
        <v>145</v>
      </c>
    </row>
    <row r="24" spans="1:3" x14ac:dyDescent="0.3">
      <c r="A24" t="s">
        <v>146</v>
      </c>
    </row>
    <row r="25" spans="1:3" x14ac:dyDescent="0.3">
      <c r="A25" t="s">
        <v>147</v>
      </c>
    </row>
    <row r="28" spans="1:3" ht="141" customHeight="1" x14ac:dyDescent="0.3">
      <c r="A28" s="44" t="s">
        <v>148</v>
      </c>
      <c r="B28" s="46" t="s">
        <v>149</v>
      </c>
      <c r="C28" s="46" t="s">
        <v>150</v>
      </c>
    </row>
    <row r="29" spans="1:3" ht="144" customHeight="1" x14ac:dyDescent="0.3">
      <c r="A29" t="s">
        <v>151</v>
      </c>
      <c r="B29" s="37" t="s">
        <v>152</v>
      </c>
      <c r="C29" s="45" t="s">
        <v>153</v>
      </c>
    </row>
    <row r="30" spans="1:3" ht="115.2" x14ac:dyDescent="0.3">
      <c r="A30" s="42" t="s">
        <v>154</v>
      </c>
      <c r="B30" s="35" t="s">
        <v>155</v>
      </c>
      <c r="C30" s="45" t="s">
        <v>156</v>
      </c>
    </row>
    <row r="31" spans="1:3" ht="96.6" x14ac:dyDescent="0.3">
      <c r="A31" t="s">
        <v>157</v>
      </c>
      <c r="B31" s="35" t="s">
        <v>158</v>
      </c>
      <c r="C31" s="45" t="s">
        <v>159</v>
      </c>
    </row>
    <row r="32" spans="1:3" ht="96.6" x14ac:dyDescent="0.3">
      <c r="A32" t="s">
        <v>160</v>
      </c>
      <c r="B32" s="35" t="s">
        <v>161</v>
      </c>
      <c r="C32" s="45" t="s">
        <v>162</v>
      </c>
    </row>
    <row r="34" spans="1:3" x14ac:dyDescent="0.3">
      <c r="A34" t="s">
        <v>163</v>
      </c>
      <c r="C34" s="47" t="s">
        <v>164</v>
      </c>
    </row>
    <row r="35" spans="1:3" x14ac:dyDescent="0.3">
      <c r="A35">
        <v>1</v>
      </c>
      <c r="B35">
        <f>IF(' IMPACTO RIESGOS CORRUPCION'!D13="X",1,0)</f>
        <v>1</v>
      </c>
    </row>
    <row r="36" spans="1:3" x14ac:dyDescent="0.3">
      <c r="A36">
        <v>2</v>
      </c>
      <c r="B36">
        <f>IF(' IMPACTO RIESGOS CORRUPCION'!D14="X",1,0)</f>
        <v>1</v>
      </c>
      <c r="C36" s="24" t="s">
        <v>131</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0</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0</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165</v>
      </c>
      <c r="B54">
        <f>SUM(B35:B53)</f>
        <v>11</v>
      </c>
    </row>
    <row r="57" spans="1:2" x14ac:dyDescent="0.3">
      <c r="A57" t="s">
        <v>166</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165</v>
      </c>
      <c r="B77">
        <f>SUM(B58:B76)</f>
        <v>0</v>
      </c>
    </row>
    <row r="80" spans="1:2" x14ac:dyDescent="0.3">
      <c r="A80" t="s">
        <v>167</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165</v>
      </c>
      <c r="B100">
        <f>SUM(B81:B99)</f>
        <v>0</v>
      </c>
    </row>
    <row r="103" spans="1:2" x14ac:dyDescent="0.3">
      <c r="A103" t="s">
        <v>168</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165</v>
      </c>
      <c r="B123">
        <f>SUM(B104:B122)</f>
        <v>0</v>
      </c>
    </row>
    <row r="126" spans="1:2" x14ac:dyDescent="0.3">
      <c r="A126" t="s">
        <v>168</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165</v>
      </c>
      <c r="B146">
        <f>SUM(B127:B145)</f>
        <v>0</v>
      </c>
    </row>
    <row r="150" spans="1:2" x14ac:dyDescent="0.3">
      <c r="A150" t="s">
        <v>169</v>
      </c>
    </row>
    <row r="151" spans="1:2" x14ac:dyDescent="0.3">
      <c r="A151" s="41" t="s">
        <v>170</v>
      </c>
    </row>
    <row r="152" spans="1:2" x14ac:dyDescent="0.3">
      <c r="A152" t="s">
        <v>171</v>
      </c>
    </row>
    <row r="153" spans="1:2" x14ac:dyDescent="0.3">
      <c r="A153" t="s">
        <v>172</v>
      </c>
    </row>
    <row r="154" spans="1:2" x14ac:dyDescent="0.3">
      <c r="A154" t="s">
        <v>173</v>
      </c>
    </row>
    <row r="155" spans="1:2" x14ac:dyDescent="0.3">
      <c r="A155" t="s">
        <v>171</v>
      </c>
    </row>
    <row r="156" spans="1:2" x14ac:dyDescent="0.3">
      <c r="A156" t="s">
        <v>174</v>
      </c>
    </row>
    <row r="157" spans="1:2" x14ac:dyDescent="0.3">
      <c r="A157" t="s">
        <v>175</v>
      </c>
    </row>
    <row r="159" spans="1:2" x14ac:dyDescent="0.3">
      <c r="A159" s="41" t="s">
        <v>176</v>
      </c>
      <c r="B159" t="s">
        <v>132</v>
      </c>
    </row>
    <row r="160" spans="1:2" x14ac:dyDescent="0.3">
      <c r="A160" t="s">
        <v>171</v>
      </c>
    </row>
    <row r="161" spans="1:1" x14ac:dyDescent="0.3">
      <c r="A161" t="s">
        <v>177</v>
      </c>
    </row>
    <row r="162" spans="1:1" x14ac:dyDescent="0.3">
      <c r="A162" t="s">
        <v>178</v>
      </c>
    </row>
    <row r="164" spans="1:1" x14ac:dyDescent="0.3">
      <c r="A164" s="41" t="s">
        <v>179</v>
      </c>
    </row>
    <row r="165" spans="1:1" x14ac:dyDescent="0.3">
      <c r="A165" t="s">
        <v>171</v>
      </c>
    </row>
    <row r="166" spans="1:1" x14ac:dyDescent="0.3">
      <c r="A166" t="s">
        <v>180</v>
      </c>
    </row>
    <row r="167" spans="1:1" x14ac:dyDescent="0.3">
      <c r="A167" t="s">
        <v>181</v>
      </c>
    </row>
    <row r="168" spans="1:1" x14ac:dyDescent="0.3">
      <c r="A168" t="s">
        <v>182</v>
      </c>
    </row>
    <row r="170" spans="1:1" x14ac:dyDescent="0.3">
      <c r="A170" s="41" t="s">
        <v>183</v>
      </c>
    </row>
    <row r="171" spans="1:1" x14ac:dyDescent="0.3">
      <c r="A171" t="s">
        <v>171</v>
      </c>
    </row>
    <row r="172" spans="1:1" x14ac:dyDescent="0.3">
      <c r="A172" t="s">
        <v>184</v>
      </c>
    </row>
    <row r="173" spans="1:1" x14ac:dyDescent="0.3">
      <c r="A173" t="s">
        <v>185</v>
      </c>
    </row>
    <row r="175" spans="1:1" x14ac:dyDescent="0.3">
      <c r="A175" s="41" t="s">
        <v>186</v>
      </c>
    </row>
    <row r="176" spans="1:1" x14ac:dyDescent="0.3">
      <c r="A176" t="s">
        <v>171</v>
      </c>
    </row>
    <row r="177" spans="1:1" x14ac:dyDescent="0.3">
      <c r="A177" t="s">
        <v>187</v>
      </c>
    </row>
    <row r="178" spans="1:1" x14ac:dyDescent="0.3">
      <c r="A178" t="s">
        <v>188</v>
      </c>
    </row>
    <row r="180" spans="1:1" x14ac:dyDescent="0.3">
      <c r="A180" s="41" t="s">
        <v>189</v>
      </c>
    </row>
    <row r="181" spans="1:1" x14ac:dyDescent="0.3">
      <c r="A181" t="s">
        <v>171</v>
      </c>
    </row>
    <row r="182" spans="1:1" x14ac:dyDescent="0.3">
      <c r="A182" t="s">
        <v>190</v>
      </c>
    </row>
    <row r="183" spans="1:1" x14ac:dyDescent="0.3">
      <c r="A183" t="s">
        <v>191</v>
      </c>
    </row>
    <row r="184" spans="1:1" x14ac:dyDescent="0.3">
      <c r="A184" t="s">
        <v>192</v>
      </c>
    </row>
    <row r="186" spans="1:1" x14ac:dyDescent="0.3">
      <c r="A186" s="41" t="s">
        <v>193</v>
      </c>
    </row>
    <row r="187" spans="1:1" x14ac:dyDescent="0.3">
      <c r="A187" t="s">
        <v>171</v>
      </c>
    </row>
    <row r="188" spans="1:1" x14ac:dyDescent="0.3">
      <c r="A188" t="s">
        <v>194</v>
      </c>
    </row>
    <row r="189" spans="1:1" x14ac:dyDescent="0.3">
      <c r="A189" t="s">
        <v>195</v>
      </c>
    </row>
    <row r="190" spans="1:1" x14ac:dyDescent="0.3">
      <c r="A190" t="s">
        <v>196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T227"/>
  <sheetViews>
    <sheetView zoomScale="71" zoomScaleNormal="71" workbookViewId="0">
      <selection activeCell="I64" sqref="A64:XFD227"/>
    </sheetView>
  </sheetViews>
  <sheetFormatPr baseColWidth="10" defaultColWidth="11.44140625" defaultRowHeight="13.8" x14ac:dyDescent="0.25"/>
  <cols>
    <col min="1" max="2" width="31.109375" style="1" customWidth="1"/>
    <col min="3" max="3" width="82" style="1" customWidth="1"/>
    <col min="4" max="4" width="29.33203125" style="1" customWidth="1"/>
    <col min="5" max="5" width="71.33203125" style="1" customWidth="1"/>
    <col min="6" max="6" width="18.88671875" style="1" customWidth="1"/>
    <col min="7" max="7" width="21.441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11" customFormat="1" ht="15.75" customHeight="1" x14ac:dyDescent="0.3">
      <c r="A1" s="894"/>
      <c r="B1" s="903" t="str">
        <f>[5]CONTEXTO!B1</f>
        <v xml:space="preserve">PROCESO:  SISTEMA INTEGRADO DE GESTIÓN </v>
      </c>
      <c r="C1" s="904"/>
      <c r="D1" s="904"/>
      <c r="E1" s="904"/>
      <c r="F1" s="904"/>
      <c r="G1" s="904"/>
      <c r="H1" s="905"/>
      <c r="I1" s="835" t="s">
        <v>528</v>
      </c>
      <c r="J1" s="835"/>
      <c r="K1" s="959"/>
    </row>
    <row r="2" spans="1:11" customFormat="1" ht="15.75" customHeight="1" x14ac:dyDescent="0.3">
      <c r="A2" s="462"/>
      <c r="B2" s="906"/>
      <c r="C2" s="907"/>
      <c r="D2" s="907"/>
      <c r="E2" s="907"/>
      <c r="F2" s="907"/>
      <c r="G2" s="907"/>
      <c r="H2" s="908"/>
      <c r="I2" s="476" t="s">
        <v>414</v>
      </c>
      <c r="J2" s="476"/>
      <c r="K2" s="960"/>
    </row>
    <row r="3" spans="1:11" customFormat="1" ht="36" customHeight="1" x14ac:dyDescent="0.3">
      <c r="A3" s="462"/>
      <c r="B3" s="962" t="s">
        <v>197</v>
      </c>
      <c r="C3" s="962"/>
      <c r="D3" s="962"/>
      <c r="E3" s="962"/>
      <c r="F3" s="962"/>
      <c r="G3" s="962"/>
      <c r="H3" s="962"/>
      <c r="I3" s="476" t="s">
        <v>415</v>
      </c>
      <c r="J3" s="476"/>
      <c r="K3" s="960"/>
    </row>
    <row r="4" spans="1:11" customFormat="1" ht="15.75" customHeight="1" thickBot="1" x14ac:dyDescent="0.35">
      <c r="A4" s="463"/>
      <c r="B4" s="963"/>
      <c r="C4" s="963"/>
      <c r="D4" s="963"/>
      <c r="E4" s="963"/>
      <c r="F4" s="963"/>
      <c r="G4" s="963"/>
      <c r="H4" s="963"/>
      <c r="I4" s="340" t="s">
        <v>425</v>
      </c>
      <c r="J4" s="340"/>
      <c r="K4" s="961"/>
    </row>
    <row r="5" spans="1:11" x14ac:dyDescent="0.25">
      <c r="B5" s="335"/>
      <c r="C5" s="335"/>
      <c r="D5" s="335"/>
      <c r="E5" s="335"/>
      <c r="F5" s="335"/>
      <c r="G5" s="335"/>
    </row>
    <row r="6" spans="1:11" customFormat="1" ht="24" customHeight="1" x14ac:dyDescent="0.3">
      <c r="A6" s="895" t="str">
        <f>CONTEXTO!A8</f>
        <v xml:space="preserve">PROCESO: Gestión de Evaluación y Seguimiento </v>
      </c>
      <c r="B6" s="895"/>
      <c r="C6" s="895"/>
      <c r="D6" s="895"/>
      <c r="E6" s="895"/>
      <c r="F6" s="895"/>
      <c r="G6" s="895"/>
      <c r="H6" s="895"/>
      <c r="I6" s="895"/>
      <c r="J6" s="896"/>
    </row>
    <row r="7" spans="1:11" customFormat="1" ht="54.75" customHeight="1" thickBot="1" x14ac:dyDescent="0.35">
      <c r="A7" s="901"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01"/>
      <c r="C7" s="901"/>
      <c r="D7" s="901"/>
      <c r="E7" s="901"/>
      <c r="F7" s="901"/>
      <c r="G7" s="901"/>
      <c r="H7" s="901"/>
      <c r="I7" s="901"/>
      <c r="J7" s="902"/>
    </row>
    <row r="8" spans="1:11" ht="14.4" thickBot="1" x14ac:dyDescent="0.3">
      <c r="C8" s="30"/>
      <c r="D8" s="30"/>
      <c r="E8" s="30"/>
      <c r="F8" s="30"/>
      <c r="G8" s="30"/>
      <c r="H8" s="30"/>
    </row>
    <row r="9" spans="1:11" s="52" customFormat="1" ht="30" customHeight="1" x14ac:dyDescent="0.3">
      <c r="A9" s="926" t="s">
        <v>84</v>
      </c>
      <c r="B9" s="899" t="s">
        <v>224</v>
      </c>
      <c r="C9" s="891" t="s">
        <v>198</v>
      </c>
      <c r="D9" s="893" t="s">
        <v>199</v>
      </c>
      <c r="E9" s="893"/>
      <c r="F9" s="893"/>
      <c r="G9" s="893"/>
      <c r="H9" s="893"/>
      <c r="I9" s="78" t="s">
        <v>200</v>
      </c>
      <c r="J9" s="897" t="s">
        <v>201</v>
      </c>
      <c r="K9" s="909" t="s">
        <v>202</v>
      </c>
    </row>
    <row r="10" spans="1:11" s="52" customFormat="1" ht="55.8" thickBot="1" x14ac:dyDescent="0.35">
      <c r="A10" s="927"/>
      <c r="B10" s="900"/>
      <c r="C10" s="892"/>
      <c r="D10" s="79" t="s">
        <v>203</v>
      </c>
      <c r="E10" s="49" t="s">
        <v>204</v>
      </c>
      <c r="F10" s="79" t="s">
        <v>205</v>
      </c>
      <c r="G10" s="79" t="s">
        <v>206</v>
      </c>
      <c r="H10" s="79" t="s">
        <v>222</v>
      </c>
      <c r="I10" s="50" t="s">
        <v>208</v>
      </c>
      <c r="J10" s="898"/>
      <c r="K10" s="910"/>
    </row>
    <row r="11" spans="1:11" s="309" customFormat="1" ht="20.25" customHeight="1" x14ac:dyDescent="0.3">
      <c r="A11" s="887" t="str">
        <f>DESCRIPCION!A12</f>
        <v>Posibilidad  de pérdida reputacional  por desvío de los resultados  de la auditoría en beneficio propio o del auditado.</v>
      </c>
      <c r="B11" s="884" t="str">
        <f>DESCRIPCION!D12</f>
        <v>Asignación de auditorias a procesos no acordes al perfil profesional del auditor.</v>
      </c>
      <c r="C11" s="911" t="s">
        <v>541</v>
      </c>
      <c r="D11" s="916" t="s">
        <v>209</v>
      </c>
      <c r="E11" s="307" t="s">
        <v>210</v>
      </c>
      <c r="F11" s="308" t="s">
        <v>172</v>
      </c>
      <c r="G11" s="305">
        <f>IF(F11="Asignado",15,0)</f>
        <v>15</v>
      </c>
      <c r="H11" s="917" t="str">
        <f>IF(AND(G18&gt;0,G18&lt;=85),"Débil",IF(AND(G18&gt;85,G18&lt;=95),"Moderado",IF(G18&gt;96,"Fuerte"," ")))</f>
        <v>Fuerte</v>
      </c>
      <c r="I11" s="919" t="s">
        <v>194</v>
      </c>
      <c r="J11" s="91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14" t="str">
        <f>IF(J11="Fuerte","NO",IF(J11=" "," ","SI"))</f>
        <v>NO</v>
      </c>
    </row>
    <row r="12" spans="1:11" s="309" customFormat="1" ht="27.6" x14ac:dyDescent="0.3">
      <c r="A12" s="888"/>
      <c r="B12" s="885"/>
      <c r="C12" s="911"/>
      <c r="D12" s="916"/>
      <c r="E12" s="280" t="s">
        <v>211</v>
      </c>
      <c r="F12" s="249" t="s">
        <v>174</v>
      </c>
      <c r="G12" s="281">
        <f>IF(F12="Adecuado",15,0)</f>
        <v>15</v>
      </c>
      <c r="H12" s="917"/>
      <c r="I12" s="920"/>
      <c r="J12" s="408"/>
      <c r="K12" s="915"/>
    </row>
    <row r="13" spans="1:11" s="309" customFormat="1" ht="27.6" x14ac:dyDescent="0.3">
      <c r="A13" s="888"/>
      <c r="B13" s="885"/>
      <c r="C13" s="911"/>
      <c r="D13" s="310" t="s">
        <v>212</v>
      </c>
      <c r="E13" s="280" t="s">
        <v>213</v>
      </c>
      <c r="F13" s="249" t="s">
        <v>177</v>
      </c>
      <c r="G13" s="281">
        <f>IF(F13="Oportuna",15,0)</f>
        <v>15</v>
      </c>
      <c r="H13" s="917"/>
      <c r="I13" s="920"/>
      <c r="J13" s="408"/>
      <c r="K13" s="915"/>
    </row>
    <row r="14" spans="1:11" s="309" customFormat="1" ht="41.4" x14ac:dyDescent="0.3">
      <c r="A14" s="888"/>
      <c r="B14" s="885"/>
      <c r="C14" s="911"/>
      <c r="D14" s="310" t="s">
        <v>214</v>
      </c>
      <c r="E14" s="280" t="s">
        <v>540</v>
      </c>
      <c r="F14" s="306" t="s">
        <v>180</v>
      </c>
      <c r="G14" s="281">
        <f>IF(F14="Prevenir",15,IF(F14="Detectar",10,0))</f>
        <v>15</v>
      </c>
      <c r="H14" s="917"/>
      <c r="I14" s="920"/>
      <c r="J14" s="408"/>
      <c r="K14" s="915"/>
    </row>
    <row r="15" spans="1:11" s="309" customFormat="1" ht="27.6" x14ac:dyDescent="0.3">
      <c r="A15" s="888"/>
      <c r="B15" s="885"/>
      <c r="C15" s="911"/>
      <c r="D15" s="310" t="s">
        <v>215</v>
      </c>
      <c r="E15" s="280" t="s">
        <v>216</v>
      </c>
      <c r="F15" s="249" t="s">
        <v>184</v>
      </c>
      <c r="G15" s="281">
        <f>IF(F15="Confiable",15,0)</f>
        <v>15</v>
      </c>
      <c r="H15" s="917"/>
      <c r="I15" s="920"/>
      <c r="J15" s="408"/>
      <c r="K15" s="915"/>
    </row>
    <row r="16" spans="1:11" s="309" customFormat="1" ht="41.4" x14ac:dyDescent="0.3">
      <c r="A16" s="888"/>
      <c r="B16" s="885"/>
      <c r="C16" s="911"/>
      <c r="D16" s="310" t="s">
        <v>217</v>
      </c>
      <c r="E16" s="280" t="s">
        <v>218</v>
      </c>
      <c r="F16" s="306" t="s">
        <v>187</v>
      </c>
      <c r="G16" s="281">
        <f>IF(F16="Se investigan y se resuelven oportunamente",15,0)</f>
        <v>15</v>
      </c>
      <c r="H16" s="917"/>
      <c r="I16" s="920"/>
      <c r="J16" s="408"/>
      <c r="K16" s="915"/>
    </row>
    <row r="17" spans="1:78" s="309" customFormat="1" ht="27.6" x14ac:dyDescent="0.3">
      <c r="A17" s="411"/>
      <c r="B17" s="886"/>
      <c r="C17" s="912"/>
      <c r="D17" s="311" t="s">
        <v>219</v>
      </c>
      <c r="E17" s="280" t="s">
        <v>220</v>
      </c>
      <c r="F17" s="249" t="s">
        <v>190</v>
      </c>
      <c r="G17" s="281">
        <f>IF(F17="Completa",10,IF(F17="Incompleta",5,0))</f>
        <v>10</v>
      </c>
      <c r="H17" s="918"/>
      <c r="I17" s="920"/>
      <c r="J17" s="408"/>
      <c r="K17" s="915"/>
    </row>
    <row r="18" spans="1:78" s="58" customFormat="1" ht="15" thickBot="1" x14ac:dyDescent="0.3">
      <c r="A18" s="82"/>
      <c r="B18" s="83"/>
      <c r="C18" s="54" t="s">
        <v>241</v>
      </c>
      <c r="D18" s="55"/>
      <c r="E18" s="87" t="s">
        <v>221</v>
      </c>
      <c r="F18" s="86"/>
      <c r="G18" s="86">
        <f>SUM(G11:G17)</f>
        <v>100</v>
      </c>
      <c r="H18" s="57"/>
      <c r="I18" s="80"/>
      <c r="J18" s="80"/>
      <c r="K18" s="8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row>
    <row r="19" spans="1:78" ht="14.4" thickBot="1" x14ac:dyDescent="0.3"/>
    <row r="20" spans="1:78" s="51" customFormat="1" ht="30" customHeight="1" x14ac:dyDescent="0.3">
      <c r="A20" s="889" t="s">
        <v>84</v>
      </c>
      <c r="B20" s="899" t="s">
        <v>224</v>
      </c>
      <c r="C20" s="891" t="s">
        <v>198</v>
      </c>
      <c r="D20" s="893" t="s">
        <v>199</v>
      </c>
      <c r="E20" s="893"/>
      <c r="F20" s="893"/>
      <c r="G20" s="893"/>
      <c r="H20" s="893"/>
      <c r="I20" s="78" t="s">
        <v>200</v>
      </c>
      <c r="J20" s="897" t="s">
        <v>201</v>
      </c>
      <c r="K20" s="909" t="s">
        <v>202</v>
      </c>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row>
    <row r="21" spans="1:78" s="52" customFormat="1" ht="55.8" thickBot="1" x14ac:dyDescent="0.35">
      <c r="A21" s="890"/>
      <c r="B21" s="900"/>
      <c r="C21" s="892"/>
      <c r="D21" s="79" t="s">
        <v>203</v>
      </c>
      <c r="E21" s="49" t="s">
        <v>204</v>
      </c>
      <c r="F21" s="79" t="s">
        <v>205</v>
      </c>
      <c r="G21" s="79" t="s">
        <v>206</v>
      </c>
      <c r="H21" s="79" t="s">
        <v>222</v>
      </c>
      <c r="I21" s="50" t="s">
        <v>208</v>
      </c>
      <c r="J21" s="898"/>
      <c r="K21" s="910"/>
    </row>
    <row r="22" spans="1:78" s="309" customFormat="1" ht="20.25" customHeight="1" x14ac:dyDescent="0.3">
      <c r="A22" s="887" t="str">
        <f>DESCRIPCION!A12</f>
        <v>Posibilidad  de pérdida reputacional  por desvío de los resultados  de la auditoría en beneficio propio o del auditado.</v>
      </c>
      <c r="B22" s="884" t="str">
        <f>DESCRIPCION!D13</f>
        <v>Tráfico de influencias</v>
      </c>
      <c r="C22" s="911" t="s">
        <v>545</v>
      </c>
      <c r="D22" s="916" t="s">
        <v>209</v>
      </c>
      <c r="E22" s="307" t="s">
        <v>210</v>
      </c>
      <c r="F22" s="308" t="s">
        <v>172</v>
      </c>
      <c r="G22" s="305">
        <f>IF(F22="Asignado",15,0)</f>
        <v>15</v>
      </c>
      <c r="H22" s="917" t="str">
        <f>IF(AND(G29&gt;0,G29&lt;=85),"Débil",IF(AND(G29&gt;85,G29&lt;=95),"Moderado",IF(G29&gt;96,"Fuerte"," ")))</f>
        <v>Fuerte</v>
      </c>
      <c r="I22" s="919" t="s">
        <v>194</v>
      </c>
      <c r="J22" s="91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22" s="914" t="str">
        <f>IF(J22="Fuerte","NO",IF(J22=" "," ","SI"))</f>
        <v>NO</v>
      </c>
    </row>
    <row r="23" spans="1:78" s="309" customFormat="1" ht="27.6" x14ac:dyDescent="0.3">
      <c r="A23" s="888"/>
      <c r="B23" s="885"/>
      <c r="C23" s="911"/>
      <c r="D23" s="916"/>
      <c r="E23" s="280" t="s">
        <v>211</v>
      </c>
      <c r="F23" s="249" t="s">
        <v>174</v>
      </c>
      <c r="G23" s="281">
        <f>IF(F23="Adecuado",15,0)</f>
        <v>15</v>
      </c>
      <c r="H23" s="917"/>
      <c r="I23" s="920"/>
      <c r="J23" s="408"/>
      <c r="K23" s="915"/>
    </row>
    <row r="24" spans="1:78" s="309" customFormat="1" ht="27.6" x14ac:dyDescent="0.3">
      <c r="A24" s="888"/>
      <c r="B24" s="885"/>
      <c r="C24" s="911"/>
      <c r="D24" s="310" t="s">
        <v>212</v>
      </c>
      <c r="E24" s="280" t="s">
        <v>213</v>
      </c>
      <c r="F24" s="249" t="s">
        <v>177</v>
      </c>
      <c r="G24" s="281">
        <f>IF(F24="Oportuna",15,0)</f>
        <v>15</v>
      </c>
      <c r="H24" s="917"/>
      <c r="I24" s="920"/>
      <c r="J24" s="408"/>
      <c r="K24" s="915"/>
    </row>
    <row r="25" spans="1:78" s="309" customFormat="1" ht="41.4" x14ac:dyDescent="0.3">
      <c r="A25" s="888"/>
      <c r="B25" s="885"/>
      <c r="C25" s="911"/>
      <c r="D25" s="310" t="s">
        <v>214</v>
      </c>
      <c r="E25" s="280" t="s">
        <v>540</v>
      </c>
      <c r="F25" s="306" t="s">
        <v>180</v>
      </c>
      <c r="G25" s="281">
        <f>IF(F25="Prevenir",15,IF(F25="Detectar",10,0))</f>
        <v>15</v>
      </c>
      <c r="H25" s="917"/>
      <c r="I25" s="920"/>
      <c r="J25" s="408"/>
      <c r="K25" s="915"/>
    </row>
    <row r="26" spans="1:78" s="309" customFormat="1" ht="27.6" x14ac:dyDescent="0.3">
      <c r="A26" s="888"/>
      <c r="B26" s="885"/>
      <c r="C26" s="911"/>
      <c r="D26" s="310" t="s">
        <v>215</v>
      </c>
      <c r="E26" s="280" t="s">
        <v>216</v>
      </c>
      <c r="F26" s="249" t="s">
        <v>184</v>
      </c>
      <c r="G26" s="281">
        <f>IF(F26="Confiable",15,0)</f>
        <v>15</v>
      </c>
      <c r="H26" s="917"/>
      <c r="I26" s="920"/>
      <c r="J26" s="408"/>
      <c r="K26" s="915"/>
    </row>
    <row r="27" spans="1:78" s="309" customFormat="1" ht="41.4" x14ac:dyDescent="0.3">
      <c r="A27" s="888"/>
      <c r="B27" s="885"/>
      <c r="C27" s="911"/>
      <c r="D27" s="310" t="s">
        <v>217</v>
      </c>
      <c r="E27" s="280" t="s">
        <v>218</v>
      </c>
      <c r="F27" s="306" t="s">
        <v>187</v>
      </c>
      <c r="G27" s="281">
        <f>IF(F27="Se investigan y se resuelven oportunamente",15,0)</f>
        <v>15</v>
      </c>
      <c r="H27" s="917"/>
      <c r="I27" s="920"/>
      <c r="J27" s="408"/>
      <c r="K27" s="915"/>
    </row>
    <row r="28" spans="1:78" s="309" customFormat="1" ht="49.5" customHeight="1" x14ac:dyDescent="0.3">
      <c r="A28" s="411"/>
      <c r="B28" s="886"/>
      <c r="C28" s="912"/>
      <c r="D28" s="311" t="s">
        <v>219</v>
      </c>
      <c r="E28" s="280" t="s">
        <v>220</v>
      </c>
      <c r="F28" s="249" t="s">
        <v>190</v>
      </c>
      <c r="G28" s="281">
        <f>IF(F28="Completa",10,IF(F28="Incompleta",5,0))</f>
        <v>10</v>
      </c>
      <c r="H28" s="918"/>
      <c r="I28" s="920"/>
      <c r="J28" s="408"/>
      <c r="K28" s="915"/>
    </row>
    <row r="29" spans="1:78" ht="15" thickBot="1" x14ac:dyDescent="0.3">
      <c r="A29" s="82"/>
      <c r="B29" s="83"/>
      <c r="C29" s="54"/>
      <c r="D29" s="55"/>
      <c r="E29" s="56" t="s">
        <v>221</v>
      </c>
      <c r="F29" s="16"/>
      <c r="G29" s="16">
        <f>SUM(G22:G28)</f>
        <v>100</v>
      </c>
      <c r="H29" s="57"/>
      <c r="I29" s="80"/>
      <c r="J29" s="80"/>
      <c r="K29" s="81"/>
    </row>
    <row r="30" spans="1:78" ht="14.4" thickBot="1" x14ac:dyDescent="0.3">
      <c r="A30" s="53"/>
    </row>
    <row r="31" spans="1:78" s="52" customFormat="1" ht="30" customHeight="1" x14ac:dyDescent="0.3">
      <c r="A31" s="889" t="s">
        <v>84</v>
      </c>
      <c r="B31" s="899" t="s">
        <v>224</v>
      </c>
      <c r="C31" s="891" t="s">
        <v>198</v>
      </c>
      <c r="D31" s="893" t="s">
        <v>199</v>
      </c>
      <c r="E31" s="893"/>
      <c r="F31" s="893"/>
      <c r="G31" s="893"/>
      <c r="H31" s="893"/>
      <c r="I31" s="78" t="s">
        <v>200</v>
      </c>
      <c r="J31" s="897" t="s">
        <v>201</v>
      </c>
      <c r="K31" s="909" t="s">
        <v>202</v>
      </c>
    </row>
    <row r="32" spans="1:78" s="52" customFormat="1" ht="55.8" thickBot="1" x14ac:dyDescent="0.35">
      <c r="A32" s="890"/>
      <c r="B32" s="900"/>
      <c r="C32" s="892"/>
      <c r="D32" s="79" t="s">
        <v>203</v>
      </c>
      <c r="E32" s="49" t="s">
        <v>204</v>
      </c>
      <c r="F32" s="79" t="s">
        <v>205</v>
      </c>
      <c r="G32" s="79" t="s">
        <v>206</v>
      </c>
      <c r="H32" s="79" t="s">
        <v>222</v>
      </c>
      <c r="I32" s="50" t="s">
        <v>208</v>
      </c>
      <c r="J32" s="898"/>
      <c r="K32" s="910"/>
    </row>
    <row r="33" spans="1:98" s="309" customFormat="1" ht="20.25" customHeight="1" x14ac:dyDescent="0.3">
      <c r="A33" s="887" t="str">
        <f>DESCRIPCION!A12</f>
        <v>Posibilidad  de pérdida reputacional  por desvío de los resultados  de la auditoría en beneficio propio o del auditado.</v>
      </c>
      <c r="B33" s="884" t="str">
        <f>DESCRIPCION!D14</f>
        <v>Prevalencia de los intereses particulares sobre los generales</v>
      </c>
      <c r="C33" s="911" t="s">
        <v>546</v>
      </c>
      <c r="D33" s="916" t="s">
        <v>209</v>
      </c>
      <c r="E33" s="307" t="s">
        <v>210</v>
      </c>
      <c r="F33" s="308" t="s">
        <v>172</v>
      </c>
      <c r="G33" s="305">
        <f>IF(F33="Asignado",15,0)</f>
        <v>15</v>
      </c>
      <c r="H33" s="917" t="str">
        <f>IF(AND(G40&gt;0,G40&lt;=85),"Débil",IF(AND(G40&gt;85,G40&lt;=95),"Moderado",IF(G40&gt;96,"Fuerte"," ")))</f>
        <v>Fuerte</v>
      </c>
      <c r="I33" s="919" t="s">
        <v>194</v>
      </c>
      <c r="J33" s="913"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33" s="914" t="str">
        <f>IF(J33="Fuerte","NO",IF(J33=" "," ","SI"))</f>
        <v>NO</v>
      </c>
    </row>
    <row r="34" spans="1:98" s="309" customFormat="1" ht="27.6" x14ac:dyDescent="0.3">
      <c r="A34" s="888"/>
      <c r="B34" s="885"/>
      <c r="C34" s="911"/>
      <c r="D34" s="916"/>
      <c r="E34" s="280" t="s">
        <v>211</v>
      </c>
      <c r="F34" s="249" t="s">
        <v>174</v>
      </c>
      <c r="G34" s="281">
        <f>IF(F34="Adecuado",15,0)</f>
        <v>15</v>
      </c>
      <c r="H34" s="917"/>
      <c r="I34" s="920"/>
      <c r="J34" s="408"/>
      <c r="K34" s="915"/>
    </row>
    <row r="35" spans="1:98" s="309" customFormat="1" ht="42.75" customHeight="1" x14ac:dyDescent="0.3">
      <c r="A35" s="888"/>
      <c r="B35" s="885"/>
      <c r="C35" s="911"/>
      <c r="D35" s="310" t="s">
        <v>212</v>
      </c>
      <c r="E35" s="280" t="s">
        <v>213</v>
      </c>
      <c r="F35" s="249" t="s">
        <v>177</v>
      </c>
      <c r="G35" s="281">
        <f>IF(F35="Oportuna",15,0)</f>
        <v>15</v>
      </c>
      <c r="H35" s="917"/>
      <c r="I35" s="920"/>
      <c r="J35" s="408"/>
      <c r="K35" s="915"/>
    </row>
    <row r="36" spans="1:98" s="309" customFormat="1" ht="41.4" x14ac:dyDescent="0.3">
      <c r="A36" s="888"/>
      <c r="B36" s="885"/>
      <c r="C36" s="911"/>
      <c r="D36" s="310" t="s">
        <v>214</v>
      </c>
      <c r="E36" s="280" t="s">
        <v>540</v>
      </c>
      <c r="F36" s="306" t="s">
        <v>180</v>
      </c>
      <c r="G36" s="281">
        <f>IF(F36="Prevenir",15,IF(F36="Detectar",10,0))</f>
        <v>15</v>
      </c>
      <c r="H36" s="917"/>
      <c r="I36" s="920"/>
      <c r="J36" s="408"/>
      <c r="K36" s="915"/>
    </row>
    <row r="37" spans="1:98" s="309" customFormat="1" ht="27.6" x14ac:dyDescent="0.3">
      <c r="A37" s="888"/>
      <c r="B37" s="885"/>
      <c r="C37" s="911"/>
      <c r="D37" s="310" t="s">
        <v>215</v>
      </c>
      <c r="E37" s="280" t="s">
        <v>216</v>
      </c>
      <c r="F37" s="249" t="s">
        <v>184</v>
      </c>
      <c r="G37" s="281">
        <f>IF(F37="Confiable",15,0)</f>
        <v>15</v>
      </c>
      <c r="H37" s="917"/>
      <c r="I37" s="920"/>
      <c r="J37" s="408"/>
      <c r="K37" s="915"/>
    </row>
    <row r="38" spans="1:98" s="309" customFormat="1" ht="41.4" x14ac:dyDescent="0.3">
      <c r="A38" s="888"/>
      <c r="B38" s="885"/>
      <c r="C38" s="911"/>
      <c r="D38" s="310" t="s">
        <v>217</v>
      </c>
      <c r="E38" s="280" t="s">
        <v>218</v>
      </c>
      <c r="F38" s="306" t="s">
        <v>187</v>
      </c>
      <c r="G38" s="281">
        <f>IF(F38="Se investigan y se resuelven oportunamente",15,0)</f>
        <v>15</v>
      </c>
      <c r="H38" s="917"/>
      <c r="I38" s="920"/>
      <c r="J38" s="408"/>
      <c r="K38" s="915"/>
    </row>
    <row r="39" spans="1:98" s="309" customFormat="1" ht="70.5" customHeight="1" x14ac:dyDescent="0.3">
      <c r="A39" s="411"/>
      <c r="B39" s="886"/>
      <c r="C39" s="912"/>
      <c r="D39" s="311" t="s">
        <v>219</v>
      </c>
      <c r="E39" s="280" t="s">
        <v>220</v>
      </c>
      <c r="F39" s="249" t="s">
        <v>190</v>
      </c>
      <c r="G39" s="281">
        <f>IF(F39="Completa",10,IF(F39="Incompleta",5,0))</f>
        <v>10</v>
      </c>
      <c r="H39" s="918"/>
      <c r="I39" s="920"/>
      <c r="J39" s="408"/>
      <c r="K39" s="915"/>
    </row>
    <row r="40" spans="1:98" s="58" customFormat="1" ht="15" thickBot="1" x14ac:dyDescent="0.3">
      <c r="A40" s="82"/>
      <c r="B40" s="83"/>
      <c r="C40" s="54"/>
      <c r="D40" s="55"/>
      <c r="E40" s="56" t="s">
        <v>221</v>
      </c>
      <c r="F40" s="16"/>
      <c r="G40" s="16">
        <f>SUM(G33:G39)</f>
        <v>100</v>
      </c>
      <c r="H40" s="88"/>
      <c r="I40" s="89"/>
      <c r="J40" s="89"/>
      <c r="K40" s="90"/>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row>
    <row r="41" spans="1:98" ht="14.4" thickBot="1" x14ac:dyDescent="0.3"/>
    <row r="42" spans="1:98" ht="27.6" x14ac:dyDescent="0.25">
      <c r="A42" s="926" t="s">
        <v>84</v>
      </c>
      <c r="B42" s="899" t="s">
        <v>224</v>
      </c>
      <c r="C42" s="928" t="s">
        <v>198</v>
      </c>
      <c r="D42" s="930" t="s">
        <v>199</v>
      </c>
      <c r="E42" s="931"/>
      <c r="F42" s="931"/>
      <c r="G42" s="931"/>
      <c r="H42" s="932"/>
      <c r="I42" s="78" t="s">
        <v>200</v>
      </c>
      <c r="J42" s="933" t="s">
        <v>201</v>
      </c>
      <c r="K42" s="935" t="s">
        <v>202</v>
      </c>
    </row>
    <row r="43" spans="1:98" ht="55.8" thickBot="1" x14ac:dyDescent="0.3">
      <c r="A43" s="927"/>
      <c r="B43" s="900"/>
      <c r="C43" s="929"/>
      <c r="D43" s="79" t="s">
        <v>203</v>
      </c>
      <c r="E43" s="49" t="s">
        <v>204</v>
      </c>
      <c r="F43" s="79" t="s">
        <v>205</v>
      </c>
      <c r="G43" s="79" t="s">
        <v>206</v>
      </c>
      <c r="H43" s="79" t="s">
        <v>222</v>
      </c>
      <c r="I43" s="50" t="s">
        <v>208</v>
      </c>
      <c r="J43" s="934"/>
      <c r="K43" s="936"/>
    </row>
    <row r="44" spans="1:98" s="309" customFormat="1" x14ac:dyDescent="0.3">
      <c r="A44" s="887" t="str">
        <f>DESCRIPCION!A12</f>
        <v>Posibilidad  de pérdida reputacional  por desvío de los resultados  de la auditoría en beneficio propio o del auditado.</v>
      </c>
      <c r="B44" s="884" t="str">
        <f>DESCRIPCION!D15</f>
        <v xml:space="preserve">Conflicto de interés no comunicado </v>
      </c>
      <c r="C44" s="887" t="s">
        <v>516</v>
      </c>
      <c r="D44" s="921" t="s">
        <v>209</v>
      </c>
      <c r="E44" s="307" t="s">
        <v>210</v>
      </c>
      <c r="F44" s="308" t="s">
        <v>172</v>
      </c>
      <c r="G44" s="305">
        <f>IF(F44="Asignado",15,0)</f>
        <v>15</v>
      </c>
      <c r="H44" s="921" t="str">
        <f>IF(AND(G51&gt;0,G51&lt;=85),"Débil",IF(AND(G51&gt;85,G51&lt;=95),"Moderado",IF(G51&gt;96,"Fuerte"," ")))</f>
        <v>Fuerte</v>
      </c>
      <c r="I44" s="922" t="s">
        <v>194</v>
      </c>
      <c r="J44" s="92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924" t="str">
        <f>IF(J44="Fuerte","NO",IF(J44=" "," ","SI"))</f>
        <v>NO</v>
      </c>
    </row>
    <row r="45" spans="1:98" s="309" customFormat="1" ht="27.6" x14ac:dyDescent="0.3">
      <c r="A45" s="888"/>
      <c r="B45" s="885"/>
      <c r="C45" s="888"/>
      <c r="D45" s="916"/>
      <c r="E45" s="280" t="s">
        <v>211</v>
      </c>
      <c r="F45" s="249" t="s">
        <v>174</v>
      </c>
      <c r="G45" s="281">
        <f>IF(F45="Adecuado",15,0)</f>
        <v>15</v>
      </c>
      <c r="H45" s="916"/>
      <c r="I45" s="923"/>
      <c r="J45" s="916"/>
      <c r="K45" s="925"/>
    </row>
    <row r="46" spans="1:98" s="309" customFormat="1" ht="27.6" x14ac:dyDescent="0.3">
      <c r="A46" s="888"/>
      <c r="B46" s="885"/>
      <c r="C46" s="888"/>
      <c r="D46" s="310" t="s">
        <v>212</v>
      </c>
      <c r="E46" s="280" t="s">
        <v>213</v>
      </c>
      <c r="F46" s="249" t="s">
        <v>177</v>
      </c>
      <c r="G46" s="281">
        <f>IF(F46="Oportuna",15,0)</f>
        <v>15</v>
      </c>
      <c r="H46" s="916"/>
      <c r="I46" s="923"/>
      <c r="J46" s="916"/>
      <c r="K46" s="925"/>
    </row>
    <row r="47" spans="1:98" s="309" customFormat="1" ht="41.4" x14ac:dyDescent="0.3">
      <c r="A47" s="888"/>
      <c r="B47" s="885"/>
      <c r="C47" s="888"/>
      <c r="D47" s="310" t="s">
        <v>214</v>
      </c>
      <c r="E47" s="280" t="s">
        <v>540</v>
      </c>
      <c r="F47" s="306" t="s">
        <v>180</v>
      </c>
      <c r="G47" s="281">
        <f>IF(F47="Prevenir",15,IF(F47="Detectar",10,0))</f>
        <v>15</v>
      </c>
      <c r="H47" s="916"/>
      <c r="I47" s="923"/>
      <c r="J47" s="916"/>
      <c r="K47" s="925"/>
    </row>
    <row r="48" spans="1:98" s="309" customFormat="1" ht="27.6" x14ac:dyDescent="0.3">
      <c r="A48" s="888"/>
      <c r="B48" s="885"/>
      <c r="C48" s="888"/>
      <c r="D48" s="310" t="s">
        <v>215</v>
      </c>
      <c r="E48" s="280" t="s">
        <v>216</v>
      </c>
      <c r="F48" s="249" t="s">
        <v>184</v>
      </c>
      <c r="G48" s="281">
        <f>IF(F48="Confiable",15,0)</f>
        <v>15</v>
      </c>
      <c r="H48" s="916"/>
      <c r="I48" s="923"/>
      <c r="J48" s="916"/>
      <c r="K48" s="925"/>
    </row>
    <row r="49" spans="1:11" s="309" customFormat="1" ht="41.4" x14ac:dyDescent="0.3">
      <c r="A49" s="888"/>
      <c r="B49" s="885"/>
      <c r="C49" s="888"/>
      <c r="D49" s="310" t="s">
        <v>217</v>
      </c>
      <c r="E49" s="280" t="s">
        <v>218</v>
      </c>
      <c r="F49" s="306" t="s">
        <v>187</v>
      </c>
      <c r="G49" s="281">
        <f>IF(F49="Se investigan y se resuelven oportunamente",15,0)</f>
        <v>15</v>
      </c>
      <c r="H49" s="916"/>
      <c r="I49" s="923"/>
      <c r="J49" s="916"/>
      <c r="K49" s="925"/>
    </row>
    <row r="50" spans="1:11" s="309" customFormat="1" ht="27.6" x14ac:dyDescent="0.3">
      <c r="A50" s="411"/>
      <c r="B50" s="886"/>
      <c r="C50" s="411"/>
      <c r="D50" s="311" t="s">
        <v>219</v>
      </c>
      <c r="E50" s="280" t="s">
        <v>220</v>
      </c>
      <c r="F50" s="249" t="s">
        <v>190</v>
      </c>
      <c r="G50" s="281">
        <f>IF(F50="Completa",10,IF(F50="Incompleta",5,0))</f>
        <v>10</v>
      </c>
      <c r="H50" s="913"/>
      <c r="I50" s="919"/>
      <c r="J50" s="913"/>
      <c r="K50" s="914"/>
    </row>
    <row r="51" spans="1:11" ht="15" thickBot="1" x14ac:dyDescent="0.3">
      <c r="A51" s="82"/>
      <c r="B51" s="83"/>
      <c r="C51" s="54"/>
      <c r="D51" s="55"/>
      <c r="E51" s="56" t="s">
        <v>221</v>
      </c>
      <c r="F51" s="16"/>
      <c r="G51" s="16">
        <f>SUM(G44:G50)</f>
        <v>100</v>
      </c>
      <c r="H51" s="88"/>
      <c r="I51" s="89"/>
      <c r="J51" s="89"/>
      <c r="K51" s="90"/>
    </row>
    <row r="52" spans="1:11" ht="14.4" thickBot="1" x14ac:dyDescent="0.3"/>
    <row r="53" spans="1:11" ht="30" customHeight="1" x14ac:dyDescent="0.25">
      <c r="A53" s="926" t="s">
        <v>84</v>
      </c>
      <c r="B53" s="899" t="s">
        <v>224</v>
      </c>
      <c r="C53" s="928" t="s">
        <v>198</v>
      </c>
      <c r="D53" s="930" t="s">
        <v>199</v>
      </c>
      <c r="E53" s="931"/>
      <c r="F53" s="931"/>
      <c r="G53" s="931"/>
      <c r="H53" s="932"/>
      <c r="I53" s="78" t="s">
        <v>200</v>
      </c>
      <c r="J53" s="933" t="s">
        <v>201</v>
      </c>
      <c r="K53" s="935" t="s">
        <v>202</v>
      </c>
    </row>
    <row r="54" spans="1:11" ht="55.8" thickBot="1" x14ac:dyDescent="0.3">
      <c r="A54" s="927"/>
      <c r="B54" s="900"/>
      <c r="C54" s="929"/>
      <c r="D54" s="79" t="s">
        <v>203</v>
      </c>
      <c r="E54" s="49" t="s">
        <v>204</v>
      </c>
      <c r="F54" s="79" t="s">
        <v>205</v>
      </c>
      <c r="G54" s="79" t="s">
        <v>206</v>
      </c>
      <c r="H54" s="79" t="s">
        <v>222</v>
      </c>
      <c r="I54" s="50" t="s">
        <v>208</v>
      </c>
      <c r="J54" s="934"/>
      <c r="K54" s="936"/>
    </row>
    <row r="55" spans="1:11" ht="14.25" customHeight="1" x14ac:dyDescent="0.25">
      <c r="A55" s="937" t="str">
        <f>'IDENTIFICACION DE RIESGOS G Y C'!E12</f>
        <v>Posibilidad  de pérdida reputacional  por desvío de los resultados  de la auditoría en beneficio propio o del auditado.</v>
      </c>
      <c r="B55" s="940" t="s">
        <v>544</v>
      </c>
      <c r="C55" s="954" t="s">
        <v>546</v>
      </c>
      <c r="D55" s="943" t="s">
        <v>209</v>
      </c>
      <c r="E55" s="84" t="s">
        <v>210</v>
      </c>
      <c r="F55" s="62" t="s">
        <v>172</v>
      </c>
      <c r="G55" s="85">
        <f>IF(F55="Asignado",15,0)</f>
        <v>15</v>
      </c>
      <c r="H55" s="945" t="str">
        <f>IF(AND(G62&gt;0,G62&lt;=85),"Débil",IF(AND(G62&gt;85,G62&lt;=95),"Moderado",IF(G62&gt;96,"Fuerte"," ")))</f>
        <v>Fuerte</v>
      </c>
      <c r="I55" s="948" t="s">
        <v>194</v>
      </c>
      <c r="J55" s="94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951" t="str">
        <f>IF(J55="Fuerte","NO",IF(J55=" "," ","SI"))</f>
        <v>NO</v>
      </c>
    </row>
    <row r="56" spans="1:11" ht="27.6" x14ac:dyDescent="0.25">
      <c r="A56" s="938"/>
      <c r="B56" s="941"/>
      <c r="C56" s="955"/>
      <c r="D56" s="944"/>
      <c r="E56" s="76" t="s">
        <v>211</v>
      </c>
      <c r="F56" s="60" t="s">
        <v>174</v>
      </c>
      <c r="G56" s="59">
        <f>IF(F56="Adecuado",15,0)</f>
        <v>15</v>
      </c>
      <c r="H56" s="946"/>
      <c r="I56" s="949"/>
      <c r="J56" s="946"/>
      <c r="K56" s="952"/>
    </row>
    <row r="57" spans="1:11" ht="27.6" x14ac:dyDescent="0.25">
      <c r="A57" s="938"/>
      <c r="B57" s="941"/>
      <c r="C57" s="955"/>
      <c r="D57" s="48" t="s">
        <v>212</v>
      </c>
      <c r="E57" s="76" t="s">
        <v>213</v>
      </c>
      <c r="F57" s="60" t="s">
        <v>177</v>
      </c>
      <c r="G57" s="59">
        <f>IF(F57="Oportuna",15,0)</f>
        <v>15</v>
      </c>
      <c r="H57" s="946"/>
      <c r="I57" s="949"/>
      <c r="J57" s="946"/>
      <c r="K57" s="952"/>
    </row>
    <row r="58" spans="1:11" ht="41.4" x14ac:dyDescent="0.25">
      <c r="A58" s="938"/>
      <c r="B58" s="941"/>
      <c r="C58" s="955"/>
      <c r="D58" s="48" t="s">
        <v>214</v>
      </c>
      <c r="E58" s="76" t="s">
        <v>540</v>
      </c>
      <c r="F58" s="150" t="s">
        <v>180</v>
      </c>
      <c r="G58" s="59">
        <f>IF(F58="Prevenir",15,IF(F58="Detectar",10,0))</f>
        <v>15</v>
      </c>
      <c r="H58" s="946"/>
      <c r="I58" s="949"/>
      <c r="J58" s="946"/>
      <c r="K58" s="952"/>
    </row>
    <row r="59" spans="1:11" ht="27.6" x14ac:dyDescent="0.25">
      <c r="A59" s="938"/>
      <c r="B59" s="941"/>
      <c r="C59" s="955"/>
      <c r="D59" s="48" t="s">
        <v>215</v>
      </c>
      <c r="E59" s="76" t="s">
        <v>216</v>
      </c>
      <c r="F59" s="60" t="s">
        <v>184</v>
      </c>
      <c r="G59" s="59">
        <f>IF(F59="Confiable",15,0)</f>
        <v>15</v>
      </c>
      <c r="H59" s="946"/>
      <c r="I59" s="949"/>
      <c r="J59" s="946"/>
      <c r="K59" s="952"/>
    </row>
    <row r="60" spans="1:11" ht="41.4" x14ac:dyDescent="0.25">
      <c r="A60" s="938"/>
      <c r="B60" s="941"/>
      <c r="C60" s="955"/>
      <c r="D60" s="48" t="s">
        <v>217</v>
      </c>
      <c r="E60" s="76" t="s">
        <v>218</v>
      </c>
      <c r="F60" s="150" t="s">
        <v>187</v>
      </c>
      <c r="G60" s="59">
        <f>IF(F60="Se investigan y se resuelven oportunamente",15,0)</f>
        <v>15</v>
      </c>
      <c r="H60" s="946"/>
      <c r="I60" s="949"/>
      <c r="J60" s="946"/>
      <c r="K60" s="952"/>
    </row>
    <row r="61" spans="1:11" ht="27.6" x14ac:dyDescent="0.25">
      <c r="A61" s="939"/>
      <c r="B61" s="942"/>
      <c r="C61" s="956"/>
      <c r="D61" s="43" t="s">
        <v>219</v>
      </c>
      <c r="E61" s="76" t="s">
        <v>220</v>
      </c>
      <c r="F61" s="60" t="s">
        <v>190</v>
      </c>
      <c r="G61" s="59">
        <f>IF(F61="Completa",10,IF(F61="Incompleta",5,0))</f>
        <v>10</v>
      </c>
      <c r="H61" s="947"/>
      <c r="I61" s="950"/>
      <c r="J61" s="947"/>
      <c r="K61" s="953"/>
    </row>
    <row r="62" spans="1:11" ht="15" thickBot="1" x14ac:dyDescent="0.3">
      <c r="A62" s="82"/>
      <c r="B62" s="83"/>
      <c r="C62" s="54"/>
      <c r="D62" s="55"/>
      <c r="E62" s="56" t="s">
        <v>221</v>
      </c>
      <c r="F62" s="16"/>
      <c r="G62" s="16">
        <f>SUM(G55:G61)</f>
        <v>100</v>
      </c>
      <c r="H62" s="88"/>
      <c r="I62" s="89"/>
      <c r="J62" s="89"/>
      <c r="K62" s="90"/>
    </row>
    <row r="64" spans="1:11" ht="27.6" hidden="1" x14ac:dyDescent="0.25">
      <c r="A64" s="926" t="s">
        <v>84</v>
      </c>
      <c r="B64" s="899" t="s">
        <v>224</v>
      </c>
      <c r="C64" s="928" t="s">
        <v>198</v>
      </c>
      <c r="D64" s="930" t="s">
        <v>199</v>
      </c>
      <c r="E64" s="931"/>
      <c r="F64" s="931"/>
      <c r="G64" s="931"/>
      <c r="H64" s="932"/>
      <c r="I64" s="78" t="s">
        <v>200</v>
      </c>
      <c r="J64" s="933" t="s">
        <v>201</v>
      </c>
      <c r="K64" s="935" t="s">
        <v>202</v>
      </c>
    </row>
    <row r="65" spans="1:11" ht="55.8" hidden="1" thickBot="1" x14ac:dyDescent="0.3">
      <c r="A65" s="927"/>
      <c r="B65" s="900"/>
      <c r="C65" s="929"/>
      <c r="D65" s="79" t="s">
        <v>203</v>
      </c>
      <c r="E65" s="49" t="s">
        <v>204</v>
      </c>
      <c r="F65" s="79" t="s">
        <v>205</v>
      </c>
      <c r="G65" s="79" t="s">
        <v>206</v>
      </c>
      <c r="H65" s="79" t="s">
        <v>222</v>
      </c>
      <c r="I65" s="50" t="s">
        <v>208</v>
      </c>
      <c r="J65" s="934"/>
      <c r="K65" s="936"/>
    </row>
    <row r="66" spans="1:11" hidden="1" x14ac:dyDescent="0.25">
      <c r="A66" s="937"/>
      <c r="B66" s="940"/>
      <c r="C66" s="887"/>
      <c r="D66" s="943" t="s">
        <v>209</v>
      </c>
      <c r="E66" s="84" t="s">
        <v>210</v>
      </c>
      <c r="F66" s="62" t="s">
        <v>172</v>
      </c>
      <c r="G66" s="85"/>
      <c r="H66" s="945" t="str">
        <f>IF(AND(G73&gt;0,G73&lt;=85),"Débil",IF(AND(G73&gt;85,G73&lt;=95),"Moderado",IF(G73&gt;96,"Fuerte"," ")))</f>
        <v xml:space="preserve"> </v>
      </c>
      <c r="I66" s="948"/>
      <c r="J66" s="94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51" t="str">
        <f>IF(J66="Fuerte","NO",IF(J66=" "," ","SI"))</f>
        <v xml:space="preserve"> </v>
      </c>
    </row>
    <row r="67" spans="1:11" ht="27.6" hidden="1" x14ac:dyDescent="0.25">
      <c r="A67" s="938"/>
      <c r="B67" s="941"/>
      <c r="C67" s="888"/>
      <c r="D67" s="944"/>
      <c r="E67" s="76" t="s">
        <v>211</v>
      </c>
      <c r="F67" s="60" t="s">
        <v>174</v>
      </c>
      <c r="G67" s="59"/>
      <c r="H67" s="946"/>
      <c r="I67" s="949"/>
      <c r="J67" s="946"/>
      <c r="K67" s="952"/>
    </row>
    <row r="68" spans="1:11" ht="27.6" hidden="1" x14ac:dyDescent="0.25">
      <c r="A68" s="938"/>
      <c r="B68" s="941"/>
      <c r="C68" s="888"/>
      <c r="D68" s="48" t="s">
        <v>212</v>
      </c>
      <c r="E68" s="76" t="s">
        <v>213</v>
      </c>
      <c r="F68" s="60" t="s">
        <v>177</v>
      </c>
      <c r="G68" s="59"/>
      <c r="H68" s="946"/>
      <c r="I68" s="949"/>
      <c r="J68" s="946"/>
      <c r="K68" s="952"/>
    </row>
    <row r="69" spans="1:11" ht="41.4" hidden="1" x14ac:dyDescent="0.25">
      <c r="A69" s="938"/>
      <c r="B69" s="941"/>
      <c r="C69" s="888"/>
      <c r="D69" s="48" t="s">
        <v>214</v>
      </c>
      <c r="E69" s="76" t="s">
        <v>540</v>
      </c>
      <c r="F69" s="150" t="s">
        <v>180</v>
      </c>
      <c r="G69" s="59"/>
      <c r="H69" s="946"/>
      <c r="I69" s="949"/>
      <c r="J69" s="946"/>
      <c r="K69" s="952"/>
    </row>
    <row r="70" spans="1:11" ht="27.6" hidden="1" x14ac:dyDescent="0.25">
      <c r="A70" s="938"/>
      <c r="B70" s="941"/>
      <c r="C70" s="888"/>
      <c r="D70" s="48" t="s">
        <v>215</v>
      </c>
      <c r="E70" s="76" t="s">
        <v>216</v>
      </c>
      <c r="F70" s="60" t="s">
        <v>184</v>
      </c>
      <c r="G70" s="59"/>
      <c r="H70" s="946"/>
      <c r="I70" s="949"/>
      <c r="J70" s="946"/>
      <c r="K70" s="952"/>
    </row>
    <row r="71" spans="1:11" ht="41.4" hidden="1" x14ac:dyDescent="0.25">
      <c r="A71" s="938"/>
      <c r="B71" s="941"/>
      <c r="C71" s="888"/>
      <c r="D71" s="48" t="s">
        <v>217</v>
      </c>
      <c r="E71" s="76" t="s">
        <v>218</v>
      </c>
      <c r="F71" s="150" t="s">
        <v>187</v>
      </c>
      <c r="G71" s="59"/>
      <c r="H71" s="946"/>
      <c r="I71" s="949"/>
      <c r="J71" s="946"/>
      <c r="K71" s="952"/>
    </row>
    <row r="72" spans="1:11" ht="27.6" hidden="1" x14ac:dyDescent="0.25">
      <c r="A72" s="939"/>
      <c r="B72" s="942"/>
      <c r="C72" s="411"/>
      <c r="D72" s="43" t="s">
        <v>219</v>
      </c>
      <c r="E72" s="76" t="s">
        <v>220</v>
      </c>
      <c r="F72" s="60" t="s">
        <v>190</v>
      </c>
      <c r="G72" s="59"/>
      <c r="H72" s="947"/>
      <c r="I72" s="950"/>
      <c r="J72" s="947"/>
      <c r="K72" s="953"/>
    </row>
    <row r="73" spans="1:11" ht="15" hidden="1" thickBot="1" x14ac:dyDescent="0.3">
      <c r="A73" s="82"/>
      <c r="B73" s="83"/>
      <c r="C73" s="54"/>
      <c r="D73" s="55"/>
      <c r="E73" s="56" t="s">
        <v>221</v>
      </c>
      <c r="F73" s="16"/>
      <c r="G73" s="16"/>
      <c r="H73" s="88"/>
      <c r="I73" s="89"/>
      <c r="J73" s="89"/>
      <c r="K73" s="90"/>
    </row>
    <row r="74" spans="1:11" ht="14.4" hidden="1" thickBot="1" x14ac:dyDescent="0.3"/>
    <row r="75" spans="1:11" ht="27.6" hidden="1" x14ac:dyDescent="0.25">
      <c r="A75" s="926" t="s">
        <v>84</v>
      </c>
      <c r="B75" s="899" t="s">
        <v>224</v>
      </c>
      <c r="C75" s="928" t="s">
        <v>198</v>
      </c>
      <c r="D75" s="930" t="s">
        <v>199</v>
      </c>
      <c r="E75" s="931"/>
      <c r="F75" s="931"/>
      <c r="G75" s="931"/>
      <c r="H75" s="932"/>
      <c r="I75" s="78" t="s">
        <v>200</v>
      </c>
      <c r="J75" s="933" t="s">
        <v>201</v>
      </c>
      <c r="K75" s="935" t="s">
        <v>202</v>
      </c>
    </row>
    <row r="76" spans="1:11" ht="55.8" hidden="1" thickBot="1" x14ac:dyDescent="0.3">
      <c r="A76" s="927"/>
      <c r="B76" s="900"/>
      <c r="C76" s="929"/>
      <c r="D76" s="79" t="s">
        <v>203</v>
      </c>
      <c r="E76" s="49" t="s">
        <v>204</v>
      </c>
      <c r="F76" s="79" t="s">
        <v>205</v>
      </c>
      <c r="G76" s="79" t="s">
        <v>206</v>
      </c>
      <c r="H76" s="79" t="s">
        <v>222</v>
      </c>
      <c r="I76" s="50" t="s">
        <v>208</v>
      </c>
      <c r="J76" s="934"/>
      <c r="K76" s="936"/>
    </row>
    <row r="77" spans="1:11" hidden="1" x14ac:dyDescent="0.25">
      <c r="A77" s="937"/>
      <c r="B77" s="940"/>
      <c r="C77" s="887"/>
      <c r="D77" s="943" t="s">
        <v>209</v>
      </c>
      <c r="E77" s="84" t="s">
        <v>210</v>
      </c>
      <c r="F77" s="62" t="s">
        <v>172</v>
      </c>
      <c r="G77" s="85"/>
      <c r="H77" s="945"/>
      <c r="I77" s="948"/>
      <c r="J77" s="945"/>
      <c r="K77" s="951"/>
    </row>
    <row r="78" spans="1:11" ht="27.6" hidden="1" x14ac:dyDescent="0.25">
      <c r="A78" s="938"/>
      <c r="B78" s="941"/>
      <c r="C78" s="957"/>
      <c r="D78" s="944"/>
      <c r="E78" s="76" t="s">
        <v>211</v>
      </c>
      <c r="F78" s="60" t="s">
        <v>174</v>
      </c>
      <c r="G78" s="59"/>
      <c r="H78" s="946"/>
      <c r="I78" s="949"/>
      <c r="J78" s="946"/>
      <c r="K78" s="952"/>
    </row>
    <row r="79" spans="1:11" ht="27.6" hidden="1" x14ac:dyDescent="0.25">
      <c r="A79" s="938"/>
      <c r="B79" s="941"/>
      <c r="C79" s="957"/>
      <c r="D79" s="48" t="s">
        <v>212</v>
      </c>
      <c r="E79" s="76" t="s">
        <v>213</v>
      </c>
      <c r="F79" s="60" t="s">
        <v>177</v>
      </c>
      <c r="G79" s="59"/>
      <c r="H79" s="946"/>
      <c r="I79" s="949"/>
      <c r="J79" s="946"/>
      <c r="K79" s="952"/>
    </row>
    <row r="80" spans="1:11" ht="41.4" hidden="1" x14ac:dyDescent="0.25">
      <c r="A80" s="938"/>
      <c r="B80" s="941"/>
      <c r="C80" s="957"/>
      <c r="D80" s="48" t="s">
        <v>214</v>
      </c>
      <c r="E80" s="76" t="s">
        <v>540</v>
      </c>
      <c r="F80" s="150" t="s">
        <v>180</v>
      </c>
      <c r="G80" s="59"/>
      <c r="H80" s="946"/>
      <c r="I80" s="949"/>
      <c r="J80" s="946"/>
      <c r="K80" s="952"/>
    </row>
    <row r="81" spans="1:11" ht="27.6" hidden="1" x14ac:dyDescent="0.25">
      <c r="A81" s="938"/>
      <c r="B81" s="941"/>
      <c r="C81" s="957"/>
      <c r="D81" s="48" t="s">
        <v>215</v>
      </c>
      <c r="E81" s="76" t="s">
        <v>216</v>
      </c>
      <c r="F81" s="60" t="s">
        <v>184</v>
      </c>
      <c r="G81" s="59"/>
      <c r="H81" s="946"/>
      <c r="I81" s="949"/>
      <c r="J81" s="946"/>
      <c r="K81" s="952"/>
    </row>
    <row r="82" spans="1:11" ht="41.4" hidden="1" x14ac:dyDescent="0.25">
      <c r="A82" s="938"/>
      <c r="B82" s="941"/>
      <c r="C82" s="957"/>
      <c r="D82" s="48" t="s">
        <v>217</v>
      </c>
      <c r="E82" s="76" t="s">
        <v>218</v>
      </c>
      <c r="F82" s="150" t="s">
        <v>187</v>
      </c>
      <c r="G82" s="59"/>
      <c r="H82" s="946"/>
      <c r="I82" s="949"/>
      <c r="J82" s="946"/>
      <c r="K82" s="952"/>
    </row>
    <row r="83" spans="1:11" ht="27.6" hidden="1" x14ac:dyDescent="0.25">
      <c r="A83" s="939"/>
      <c r="B83" s="942"/>
      <c r="C83" s="958"/>
      <c r="D83" s="43" t="s">
        <v>219</v>
      </c>
      <c r="E83" s="76" t="s">
        <v>220</v>
      </c>
      <c r="F83" s="60" t="s">
        <v>190</v>
      </c>
      <c r="G83" s="59"/>
      <c r="H83" s="947"/>
      <c r="I83" s="950"/>
      <c r="J83" s="947"/>
      <c r="K83" s="953"/>
    </row>
    <row r="84" spans="1:11" ht="15" hidden="1" thickBot="1" x14ac:dyDescent="0.3">
      <c r="A84" s="82"/>
      <c r="B84" s="83"/>
      <c r="C84" s="54"/>
      <c r="D84" s="55"/>
      <c r="E84" s="56" t="s">
        <v>221</v>
      </c>
      <c r="F84" s="16"/>
      <c r="G84" s="16"/>
      <c r="H84" s="88"/>
      <c r="I84" s="89"/>
      <c r="J84" s="89"/>
      <c r="K84" s="90"/>
    </row>
    <row r="85" spans="1:11" ht="14.4" hidden="1" thickBot="1" x14ac:dyDescent="0.3"/>
    <row r="86" spans="1:11" ht="27.6" hidden="1" x14ac:dyDescent="0.25">
      <c r="A86" s="926" t="s">
        <v>84</v>
      </c>
      <c r="B86" s="899" t="s">
        <v>224</v>
      </c>
      <c r="C86" s="928" t="s">
        <v>198</v>
      </c>
      <c r="D86" s="930" t="s">
        <v>199</v>
      </c>
      <c r="E86" s="931"/>
      <c r="F86" s="931"/>
      <c r="G86" s="931"/>
      <c r="H86" s="932"/>
      <c r="I86" s="78" t="s">
        <v>200</v>
      </c>
      <c r="J86" s="933" t="s">
        <v>201</v>
      </c>
      <c r="K86" s="935" t="s">
        <v>202</v>
      </c>
    </row>
    <row r="87" spans="1:11" ht="55.8" hidden="1" thickBot="1" x14ac:dyDescent="0.3">
      <c r="A87" s="927"/>
      <c r="B87" s="900"/>
      <c r="C87" s="929"/>
      <c r="D87" s="79" t="s">
        <v>203</v>
      </c>
      <c r="E87" s="49" t="s">
        <v>204</v>
      </c>
      <c r="F87" s="79" t="s">
        <v>205</v>
      </c>
      <c r="G87" s="79" t="s">
        <v>206</v>
      </c>
      <c r="H87" s="79" t="s">
        <v>222</v>
      </c>
      <c r="I87" s="50" t="s">
        <v>208</v>
      </c>
      <c r="J87" s="934"/>
      <c r="K87" s="936"/>
    </row>
    <row r="88" spans="1:11" hidden="1" x14ac:dyDescent="0.25">
      <c r="A88" s="937"/>
      <c r="B88" s="631"/>
      <c r="C88" s="937"/>
      <c r="D88" s="943" t="s">
        <v>209</v>
      </c>
      <c r="E88" s="84" t="s">
        <v>210</v>
      </c>
      <c r="F88" s="62" t="s">
        <v>172</v>
      </c>
      <c r="G88" s="85"/>
      <c r="H88" s="945" t="str">
        <f>IF(AND(G95&gt;0,G95&lt;=85),"Débil",IF(AND(G95&gt;85,G95&lt;=95),"Moderado",IF(G95&gt;96,"Fuerte"," ")))</f>
        <v xml:space="preserve"> </v>
      </c>
      <c r="I88" s="948"/>
      <c r="J88" s="94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51" t="str">
        <f>IF(J88="Fuerte","NO",IF(J88=" "," ","SI"))</f>
        <v xml:space="preserve"> </v>
      </c>
    </row>
    <row r="89" spans="1:11" ht="27.6" hidden="1" x14ac:dyDescent="0.25">
      <c r="A89" s="938"/>
      <c r="B89" s="632"/>
      <c r="C89" s="938"/>
      <c r="D89" s="944"/>
      <c r="E89" s="76" t="s">
        <v>211</v>
      </c>
      <c r="F89" s="60" t="s">
        <v>174</v>
      </c>
      <c r="G89" s="59"/>
      <c r="H89" s="946"/>
      <c r="I89" s="949"/>
      <c r="J89" s="946"/>
      <c r="K89" s="952"/>
    </row>
    <row r="90" spans="1:11" ht="27.6" hidden="1" x14ac:dyDescent="0.25">
      <c r="A90" s="938"/>
      <c r="B90" s="632"/>
      <c r="C90" s="938"/>
      <c r="D90" s="48" t="s">
        <v>212</v>
      </c>
      <c r="E90" s="76" t="s">
        <v>213</v>
      </c>
      <c r="F90" s="60" t="s">
        <v>177</v>
      </c>
      <c r="G90" s="59"/>
      <c r="H90" s="946"/>
      <c r="I90" s="949"/>
      <c r="J90" s="946"/>
      <c r="K90" s="952"/>
    </row>
    <row r="91" spans="1:11" ht="41.4" hidden="1" x14ac:dyDescent="0.25">
      <c r="A91" s="938"/>
      <c r="B91" s="632"/>
      <c r="C91" s="938"/>
      <c r="D91" s="48" t="s">
        <v>214</v>
      </c>
      <c r="E91" s="76" t="s">
        <v>540</v>
      </c>
      <c r="F91" s="150" t="s">
        <v>180</v>
      </c>
      <c r="G91" s="59"/>
      <c r="H91" s="946"/>
      <c r="I91" s="949"/>
      <c r="J91" s="946"/>
      <c r="K91" s="952"/>
    </row>
    <row r="92" spans="1:11" ht="27.6" hidden="1" x14ac:dyDescent="0.25">
      <c r="A92" s="938"/>
      <c r="B92" s="632"/>
      <c r="C92" s="938"/>
      <c r="D92" s="48" t="s">
        <v>215</v>
      </c>
      <c r="E92" s="76" t="s">
        <v>216</v>
      </c>
      <c r="F92" s="60" t="s">
        <v>184</v>
      </c>
      <c r="G92" s="59"/>
      <c r="H92" s="946"/>
      <c r="I92" s="949"/>
      <c r="J92" s="946"/>
      <c r="K92" s="952"/>
    </row>
    <row r="93" spans="1:11" ht="41.4" hidden="1" x14ac:dyDescent="0.25">
      <c r="A93" s="938"/>
      <c r="B93" s="632"/>
      <c r="C93" s="938"/>
      <c r="D93" s="48" t="s">
        <v>217</v>
      </c>
      <c r="E93" s="76" t="s">
        <v>218</v>
      </c>
      <c r="F93" s="150" t="s">
        <v>187</v>
      </c>
      <c r="G93" s="59"/>
      <c r="H93" s="946"/>
      <c r="I93" s="949"/>
      <c r="J93" s="946"/>
      <c r="K93" s="952"/>
    </row>
    <row r="94" spans="1:11" ht="27.6" hidden="1" x14ac:dyDescent="0.25">
      <c r="A94" s="939"/>
      <c r="B94" s="633"/>
      <c r="C94" s="939"/>
      <c r="D94" s="43" t="s">
        <v>219</v>
      </c>
      <c r="E94" s="76" t="s">
        <v>220</v>
      </c>
      <c r="F94" s="60" t="s">
        <v>190</v>
      </c>
      <c r="G94" s="59"/>
      <c r="H94" s="947"/>
      <c r="I94" s="950"/>
      <c r="J94" s="947"/>
      <c r="K94" s="953"/>
    </row>
    <row r="95" spans="1:11" ht="15" hidden="1" thickBot="1" x14ac:dyDescent="0.3">
      <c r="A95" s="82"/>
      <c r="B95" s="83"/>
      <c r="C95" s="54"/>
      <c r="D95" s="55"/>
      <c r="E95" s="56" t="s">
        <v>221</v>
      </c>
      <c r="F95" s="16"/>
      <c r="G95" s="16"/>
      <c r="H95" s="88"/>
      <c r="I95" s="89"/>
      <c r="J95" s="89"/>
      <c r="K95" s="90"/>
    </row>
    <row r="96" spans="1:11" ht="14.4" hidden="1" thickBot="1" x14ac:dyDescent="0.3"/>
    <row r="97" spans="1:11" ht="27.6" hidden="1" x14ac:dyDescent="0.25">
      <c r="A97" s="926" t="s">
        <v>84</v>
      </c>
      <c r="B97" s="899" t="s">
        <v>224</v>
      </c>
      <c r="C97" s="928" t="s">
        <v>198</v>
      </c>
      <c r="D97" s="930" t="s">
        <v>199</v>
      </c>
      <c r="E97" s="931"/>
      <c r="F97" s="931"/>
      <c r="G97" s="931"/>
      <c r="H97" s="932"/>
      <c r="I97" s="78" t="s">
        <v>200</v>
      </c>
      <c r="J97" s="933" t="s">
        <v>201</v>
      </c>
      <c r="K97" s="935" t="s">
        <v>202</v>
      </c>
    </row>
    <row r="98" spans="1:11" ht="55.8" hidden="1" thickBot="1" x14ac:dyDescent="0.3">
      <c r="A98" s="927"/>
      <c r="B98" s="900"/>
      <c r="C98" s="929"/>
      <c r="D98" s="79" t="s">
        <v>203</v>
      </c>
      <c r="E98" s="49" t="s">
        <v>204</v>
      </c>
      <c r="F98" s="79" t="s">
        <v>205</v>
      </c>
      <c r="G98" s="79" t="s">
        <v>206</v>
      </c>
      <c r="H98" s="79" t="s">
        <v>222</v>
      </c>
      <c r="I98" s="50" t="s">
        <v>208</v>
      </c>
      <c r="J98" s="934"/>
      <c r="K98" s="936"/>
    </row>
    <row r="99" spans="1:11" hidden="1" x14ac:dyDescent="0.25">
      <c r="A99" s="937"/>
      <c r="B99" s="631"/>
      <c r="C99" s="937"/>
      <c r="D99" s="943" t="s">
        <v>209</v>
      </c>
      <c r="E99" s="84" t="s">
        <v>210</v>
      </c>
      <c r="F99" s="62" t="s">
        <v>171</v>
      </c>
      <c r="G99" s="85">
        <f>IF(F99="Asignado",15,0)</f>
        <v>0</v>
      </c>
      <c r="H99" s="945" t="str">
        <f>IF(AND(G106&gt;0,G106&lt;=85),"Débil",IF(AND(G106&gt;85,G106&lt;=95),"Moderado",IF(G106&gt;96,"Fuerte"," ")))</f>
        <v xml:space="preserve"> </v>
      </c>
      <c r="I99" s="948" t="s">
        <v>171</v>
      </c>
      <c r="J99" s="94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51" t="str">
        <f>IF(J99="Fuerte","NO",IF(J99=" "," ","SI"))</f>
        <v xml:space="preserve"> </v>
      </c>
    </row>
    <row r="100" spans="1:11" ht="27.6" hidden="1" x14ac:dyDescent="0.25">
      <c r="A100" s="938"/>
      <c r="B100" s="632"/>
      <c r="C100" s="938"/>
      <c r="D100" s="944"/>
      <c r="E100" s="76" t="s">
        <v>211</v>
      </c>
      <c r="F100" s="60" t="s">
        <v>171</v>
      </c>
      <c r="G100" s="59">
        <f>IF(F100="Adecuado",15,0)</f>
        <v>0</v>
      </c>
      <c r="H100" s="946"/>
      <c r="I100" s="949"/>
      <c r="J100" s="946"/>
      <c r="K100" s="952"/>
    </row>
    <row r="101" spans="1:11" ht="27.6" hidden="1" x14ac:dyDescent="0.25">
      <c r="A101" s="938"/>
      <c r="B101" s="632"/>
      <c r="C101" s="938"/>
      <c r="D101" s="48" t="s">
        <v>212</v>
      </c>
      <c r="E101" s="76" t="s">
        <v>213</v>
      </c>
      <c r="F101" s="60" t="s">
        <v>171</v>
      </c>
      <c r="G101" s="59">
        <f>IF(F101="Oportuna",15,0)</f>
        <v>0</v>
      </c>
      <c r="H101" s="946"/>
      <c r="I101" s="949"/>
      <c r="J101" s="946"/>
      <c r="K101" s="952"/>
    </row>
    <row r="102" spans="1:11" ht="41.4" hidden="1" x14ac:dyDescent="0.25">
      <c r="A102" s="938"/>
      <c r="B102" s="632"/>
      <c r="C102" s="938"/>
      <c r="D102" s="48" t="s">
        <v>214</v>
      </c>
      <c r="E102" s="76" t="s">
        <v>540</v>
      </c>
      <c r="F102" s="150" t="s">
        <v>171</v>
      </c>
      <c r="G102" s="59">
        <f>IF(F102="Prevenir",15,IF(F102="Detectar",10,0))</f>
        <v>0</v>
      </c>
      <c r="H102" s="946"/>
      <c r="I102" s="949"/>
      <c r="J102" s="946"/>
      <c r="K102" s="952"/>
    </row>
    <row r="103" spans="1:11" ht="27.6" hidden="1" x14ac:dyDescent="0.25">
      <c r="A103" s="938"/>
      <c r="B103" s="632"/>
      <c r="C103" s="938"/>
      <c r="D103" s="48" t="s">
        <v>215</v>
      </c>
      <c r="E103" s="76" t="s">
        <v>216</v>
      </c>
      <c r="F103" s="60" t="s">
        <v>171</v>
      </c>
      <c r="G103" s="59">
        <f>IF(F103="Confiable",15,0)</f>
        <v>0</v>
      </c>
      <c r="H103" s="946"/>
      <c r="I103" s="949"/>
      <c r="J103" s="946"/>
      <c r="K103" s="952"/>
    </row>
    <row r="104" spans="1:11" ht="41.4" hidden="1" x14ac:dyDescent="0.25">
      <c r="A104" s="938"/>
      <c r="B104" s="632"/>
      <c r="C104" s="938"/>
      <c r="D104" s="48" t="s">
        <v>217</v>
      </c>
      <c r="E104" s="76" t="s">
        <v>218</v>
      </c>
      <c r="F104" s="150" t="s">
        <v>171</v>
      </c>
      <c r="G104" s="59">
        <f>IF(F104="Se investigan y se resuelven oportunamente",15,0)</f>
        <v>0</v>
      </c>
      <c r="H104" s="946"/>
      <c r="I104" s="949"/>
      <c r="J104" s="946"/>
      <c r="K104" s="952"/>
    </row>
    <row r="105" spans="1:11" ht="27.6" hidden="1" x14ac:dyDescent="0.25">
      <c r="A105" s="939"/>
      <c r="B105" s="633"/>
      <c r="C105" s="939"/>
      <c r="D105" s="43" t="s">
        <v>219</v>
      </c>
      <c r="E105" s="76" t="s">
        <v>220</v>
      </c>
      <c r="F105" s="60" t="s">
        <v>171</v>
      </c>
      <c r="G105" s="59">
        <f>IF(F105="Completa",10,IF(F105="Incompleta",5,0))</f>
        <v>0</v>
      </c>
      <c r="H105" s="947"/>
      <c r="I105" s="950"/>
      <c r="J105" s="947"/>
      <c r="K105" s="953"/>
    </row>
    <row r="106" spans="1:11" ht="15" hidden="1" thickBot="1" x14ac:dyDescent="0.3">
      <c r="A106" s="82"/>
      <c r="B106" s="83"/>
      <c r="C106" s="54"/>
      <c r="D106" s="55"/>
      <c r="E106" s="56" t="s">
        <v>221</v>
      </c>
      <c r="F106" s="16"/>
      <c r="G106" s="16">
        <f>SUM(G99:G105)</f>
        <v>0</v>
      </c>
      <c r="H106" s="88"/>
      <c r="I106" s="89"/>
      <c r="J106" s="89"/>
      <c r="K106" s="90"/>
    </row>
    <row r="107" spans="1:11" ht="14.4" hidden="1" thickBot="1" x14ac:dyDescent="0.3"/>
    <row r="108" spans="1:11" ht="27.6" hidden="1" x14ac:dyDescent="0.25">
      <c r="A108" s="926" t="s">
        <v>84</v>
      </c>
      <c r="B108" s="899" t="s">
        <v>224</v>
      </c>
      <c r="C108" s="928" t="s">
        <v>198</v>
      </c>
      <c r="D108" s="930" t="s">
        <v>199</v>
      </c>
      <c r="E108" s="931"/>
      <c r="F108" s="931"/>
      <c r="G108" s="931"/>
      <c r="H108" s="932"/>
      <c r="I108" s="78" t="s">
        <v>200</v>
      </c>
      <c r="J108" s="933" t="s">
        <v>201</v>
      </c>
      <c r="K108" s="935" t="s">
        <v>202</v>
      </c>
    </row>
    <row r="109" spans="1:11" ht="55.8" hidden="1" thickBot="1" x14ac:dyDescent="0.3">
      <c r="A109" s="927"/>
      <c r="B109" s="900"/>
      <c r="C109" s="929"/>
      <c r="D109" s="79" t="s">
        <v>203</v>
      </c>
      <c r="E109" s="49" t="s">
        <v>204</v>
      </c>
      <c r="F109" s="79" t="s">
        <v>205</v>
      </c>
      <c r="G109" s="79" t="s">
        <v>206</v>
      </c>
      <c r="H109" s="79" t="s">
        <v>222</v>
      </c>
      <c r="I109" s="50" t="s">
        <v>208</v>
      </c>
      <c r="J109" s="934"/>
      <c r="K109" s="936"/>
    </row>
    <row r="110" spans="1:11" hidden="1" x14ac:dyDescent="0.25">
      <c r="A110" s="937" t="e">
        <f>DESCRIPCION!#REF!</f>
        <v>#REF!</v>
      </c>
      <c r="B110" s="631" t="e">
        <f>DESCRIPCION!#REF!</f>
        <v>#REF!</v>
      </c>
      <c r="C110" s="937"/>
      <c r="D110" s="943" t="s">
        <v>209</v>
      </c>
      <c r="E110" s="84" t="s">
        <v>210</v>
      </c>
      <c r="F110" s="62" t="s">
        <v>171</v>
      </c>
      <c r="G110" s="85">
        <f>IF(F110="Asignado",15,0)</f>
        <v>0</v>
      </c>
      <c r="H110" s="945" t="str">
        <f>IF(AND(G117&gt;0,G117&lt;=85),"Débil",IF(AND(G117&gt;85,G117&lt;=95),"Moderado",IF(G117&gt;96,"Fuerte"," ")))</f>
        <v xml:space="preserve"> </v>
      </c>
      <c r="I110" s="948" t="s">
        <v>171</v>
      </c>
      <c r="J110" s="94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51" t="str">
        <f>IF(J110="Fuerte","NO",IF(J110=" "," ","SI"))</f>
        <v xml:space="preserve"> </v>
      </c>
    </row>
    <row r="111" spans="1:11" ht="27.6" hidden="1" x14ac:dyDescent="0.25">
      <c r="A111" s="938"/>
      <c r="B111" s="632"/>
      <c r="C111" s="938"/>
      <c r="D111" s="944"/>
      <c r="E111" s="76" t="s">
        <v>211</v>
      </c>
      <c r="F111" s="60" t="s">
        <v>171</v>
      </c>
      <c r="G111" s="59">
        <f>IF(F111="Adecuado",15,0)</f>
        <v>0</v>
      </c>
      <c r="H111" s="946"/>
      <c r="I111" s="949"/>
      <c r="J111" s="946"/>
      <c r="K111" s="952"/>
    </row>
    <row r="112" spans="1:11" ht="27.6" hidden="1" x14ac:dyDescent="0.25">
      <c r="A112" s="938"/>
      <c r="B112" s="632"/>
      <c r="C112" s="938"/>
      <c r="D112" s="48" t="s">
        <v>212</v>
      </c>
      <c r="E112" s="76" t="s">
        <v>213</v>
      </c>
      <c r="F112" s="60" t="s">
        <v>171</v>
      </c>
      <c r="G112" s="59">
        <f>IF(F112="Oportuna",15,0)</f>
        <v>0</v>
      </c>
      <c r="H112" s="946"/>
      <c r="I112" s="949"/>
      <c r="J112" s="946"/>
      <c r="K112" s="952"/>
    </row>
    <row r="113" spans="1:11" ht="41.4" hidden="1" x14ac:dyDescent="0.25">
      <c r="A113" s="938"/>
      <c r="B113" s="632"/>
      <c r="C113" s="938"/>
      <c r="D113" s="48" t="s">
        <v>214</v>
      </c>
      <c r="E113" s="76" t="s">
        <v>540</v>
      </c>
      <c r="F113" s="150" t="s">
        <v>171</v>
      </c>
      <c r="G113" s="59">
        <f>IF(F113="Prevenir",15,IF(F113="Detectar",10,0))</f>
        <v>0</v>
      </c>
      <c r="H113" s="946"/>
      <c r="I113" s="949"/>
      <c r="J113" s="946"/>
      <c r="K113" s="952"/>
    </row>
    <row r="114" spans="1:11" ht="27.6" hidden="1" x14ac:dyDescent="0.25">
      <c r="A114" s="938"/>
      <c r="B114" s="632"/>
      <c r="C114" s="938"/>
      <c r="D114" s="48" t="s">
        <v>215</v>
      </c>
      <c r="E114" s="76" t="s">
        <v>216</v>
      </c>
      <c r="F114" s="60" t="s">
        <v>171</v>
      </c>
      <c r="G114" s="59">
        <f>IF(F114="Confiable",15,0)</f>
        <v>0</v>
      </c>
      <c r="H114" s="946"/>
      <c r="I114" s="949"/>
      <c r="J114" s="946"/>
      <c r="K114" s="952"/>
    </row>
    <row r="115" spans="1:11" ht="41.4" hidden="1" x14ac:dyDescent="0.25">
      <c r="A115" s="938"/>
      <c r="B115" s="632"/>
      <c r="C115" s="938"/>
      <c r="D115" s="48" t="s">
        <v>217</v>
      </c>
      <c r="E115" s="76" t="s">
        <v>218</v>
      </c>
      <c r="F115" s="150" t="s">
        <v>171</v>
      </c>
      <c r="G115" s="59">
        <f>IF(F115="Se investigan y se resuelven oportunamente",15,0)</f>
        <v>0</v>
      </c>
      <c r="H115" s="946"/>
      <c r="I115" s="949"/>
      <c r="J115" s="946"/>
      <c r="K115" s="952"/>
    </row>
    <row r="116" spans="1:11" ht="27.6" hidden="1" x14ac:dyDescent="0.25">
      <c r="A116" s="939"/>
      <c r="B116" s="633"/>
      <c r="C116" s="939"/>
      <c r="D116" s="43" t="s">
        <v>219</v>
      </c>
      <c r="E116" s="76" t="s">
        <v>220</v>
      </c>
      <c r="F116" s="60" t="s">
        <v>171</v>
      </c>
      <c r="G116" s="59">
        <f>IF(F116="Completa",10,IF(F116="Incompleta",5,0))</f>
        <v>0</v>
      </c>
      <c r="H116" s="947"/>
      <c r="I116" s="950"/>
      <c r="J116" s="947"/>
      <c r="K116" s="953"/>
    </row>
    <row r="117" spans="1:11" ht="15" hidden="1" thickBot="1" x14ac:dyDescent="0.3">
      <c r="A117" s="82"/>
      <c r="B117" s="83"/>
      <c r="C117" s="54"/>
      <c r="D117" s="55"/>
      <c r="E117" s="56" t="s">
        <v>221</v>
      </c>
      <c r="F117" s="16"/>
      <c r="G117" s="16">
        <f>SUM(G110:G116)</f>
        <v>0</v>
      </c>
      <c r="H117" s="88"/>
      <c r="I117" s="89"/>
      <c r="J117" s="89"/>
      <c r="K117" s="90"/>
    </row>
    <row r="118" spans="1:11" ht="14.4" hidden="1" thickBot="1" x14ac:dyDescent="0.3"/>
    <row r="119" spans="1:11" ht="27.6" hidden="1" x14ac:dyDescent="0.25">
      <c r="A119" s="926" t="s">
        <v>84</v>
      </c>
      <c r="B119" s="899" t="s">
        <v>224</v>
      </c>
      <c r="C119" s="928" t="s">
        <v>198</v>
      </c>
      <c r="D119" s="930" t="s">
        <v>199</v>
      </c>
      <c r="E119" s="931"/>
      <c r="F119" s="931"/>
      <c r="G119" s="931"/>
      <c r="H119" s="932"/>
      <c r="I119" s="78" t="s">
        <v>200</v>
      </c>
      <c r="J119" s="933" t="s">
        <v>201</v>
      </c>
      <c r="K119" s="935" t="s">
        <v>202</v>
      </c>
    </row>
    <row r="120" spans="1:11" ht="55.8" hidden="1" thickBot="1" x14ac:dyDescent="0.3">
      <c r="A120" s="927"/>
      <c r="B120" s="900"/>
      <c r="C120" s="929"/>
      <c r="D120" s="79" t="s">
        <v>203</v>
      </c>
      <c r="E120" s="49" t="s">
        <v>204</v>
      </c>
      <c r="F120" s="79" t="s">
        <v>205</v>
      </c>
      <c r="G120" s="79" t="s">
        <v>206</v>
      </c>
      <c r="H120" s="79" t="s">
        <v>222</v>
      </c>
      <c r="I120" s="50" t="s">
        <v>208</v>
      </c>
      <c r="J120" s="934"/>
      <c r="K120" s="936"/>
    </row>
    <row r="121" spans="1:11" hidden="1" x14ac:dyDescent="0.25">
      <c r="A121" s="937" t="e">
        <f>DESCRIPCION!#REF!</f>
        <v>#REF!</v>
      </c>
      <c r="B121" s="631" t="e">
        <f>DESCRIPCION!#REF!</f>
        <v>#REF!</v>
      </c>
      <c r="C121" s="937"/>
      <c r="D121" s="943" t="s">
        <v>209</v>
      </c>
      <c r="E121" s="84" t="s">
        <v>210</v>
      </c>
      <c r="F121" s="62" t="s">
        <v>171</v>
      </c>
      <c r="G121" s="85">
        <f>IF(F121="Asignado",15,0)</f>
        <v>0</v>
      </c>
      <c r="H121" s="945" t="str">
        <f>IF(AND(G128&gt;0,G128&lt;=85),"Débil",IF(AND(G128&gt;85,G128&lt;=95),"Moderado",IF(G128&gt;96,"Fuerte"," ")))</f>
        <v xml:space="preserve"> </v>
      </c>
      <c r="I121" s="948" t="s">
        <v>171</v>
      </c>
      <c r="J121" s="94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51" t="str">
        <f>IF(J121="Fuerte","NO",IF(J121=" "," ","SI"))</f>
        <v xml:space="preserve"> </v>
      </c>
    </row>
    <row r="122" spans="1:11" ht="27.6" hidden="1" x14ac:dyDescent="0.25">
      <c r="A122" s="938"/>
      <c r="B122" s="632"/>
      <c r="C122" s="938"/>
      <c r="D122" s="944"/>
      <c r="E122" s="76" t="s">
        <v>211</v>
      </c>
      <c r="F122" s="60" t="s">
        <v>171</v>
      </c>
      <c r="G122" s="59">
        <f>IF(F122="Adecuado",15,0)</f>
        <v>0</v>
      </c>
      <c r="H122" s="946"/>
      <c r="I122" s="949"/>
      <c r="J122" s="946"/>
      <c r="K122" s="952"/>
    </row>
    <row r="123" spans="1:11" ht="27.6" hidden="1" x14ac:dyDescent="0.25">
      <c r="A123" s="938"/>
      <c r="B123" s="632"/>
      <c r="C123" s="938"/>
      <c r="D123" s="48" t="s">
        <v>212</v>
      </c>
      <c r="E123" s="76" t="s">
        <v>213</v>
      </c>
      <c r="F123" s="60" t="s">
        <v>171</v>
      </c>
      <c r="G123" s="59">
        <f>IF(F123="Oportuna",15,0)</f>
        <v>0</v>
      </c>
      <c r="H123" s="946"/>
      <c r="I123" s="949"/>
      <c r="J123" s="946"/>
      <c r="K123" s="952"/>
    </row>
    <row r="124" spans="1:11" ht="41.4" hidden="1" x14ac:dyDescent="0.25">
      <c r="A124" s="938"/>
      <c r="B124" s="632"/>
      <c r="C124" s="938"/>
      <c r="D124" s="48" t="s">
        <v>214</v>
      </c>
      <c r="E124" s="76" t="s">
        <v>540</v>
      </c>
      <c r="F124" s="150" t="s">
        <v>171</v>
      </c>
      <c r="G124" s="59">
        <f>IF(F124="Prevenir",15,IF(F124="Detectar",10,0))</f>
        <v>0</v>
      </c>
      <c r="H124" s="946"/>
      <c r="I124" s="949"/>
      <c r="J124" s="946"/>
      <c r="K124" s="952"/>
    </row>
    <row r="125" spans="1:11" ht="27.6" hidden="1" x14ac:dyDescent="0.25">
      <c r="A125" s="938"/>
      <c r="B125" s="632"/>
      <c r="C125" s="938"/>
      <c r="D125" s="48" t="s">
        <v>215</v>
      </c>
      <c r="E125" s="76" t="s">
        <v>216</v>
      </c>
      <c r="F125" s="60" t="s">
        <v>171</v>
      </c>
      <c r="G125" s="59">
        <f>IF(F125="Confiable",15,0)</f>
        <v>0</v>
      </c>
      <c r="H125" s="946"/>
      <c r="I125" s="949"/>
      <c r="J125" s="946"/>
      <c r="K125" s="952"/>
    </row>
    <row r="126" spans="1:11" ht="41.4" hidden="1" x14ac:dyDescent="0.25">
      <c r="A126" s="938"/>
      <c r="B126" s="632"/>
      <c r="C126" s="938"/>
      <c r="D126" s="48" t="s">
        <v>217</v>
      </c>
      <c r="E126" s="76" t="s">
        <v>218</v>
      </c>
      <c r="F126" s="150" t="s">
        <v>171</v>
      </c>
      <c r="G126" s="59">
        <f>IF(F126="Se investigan y se resuelven oportunamente",15,0)</f>
        <v>0</v>
      </c>
      <c r="H126" s="946"/>
      <c r="I126" s="949"/>
      <c r="J126" s="946"/>
      <c r="K126" s="952"/>
    </row>
    <row r="127" spans="1:11" ht="27.6" hidden="1" x14ac:dyDescent="0.25">
      <c r="A127" s="939"/>
      <c r="B127" s="633"/>
      <c r="C127" s="939"/>
      <c r="D127" s="43" t="s">
        <v>219</v>
      </c>
      <c r="E127" s="76" t="s">
        <v>220</v>
      </c>
      <c r="F127" s="60" t="s">
        <v>171</v>
      </c>
      <c r="G127" s="59">
        <f>IF(F127="Completa",10,IF(F127="Incompleta",5,0))</f>
        <v>0</v>
      </c>
      <c r="H127" s="947"/>
      <c r="I127" s="950"/>
      <c r="J127" s="947"/>
      <c r="K127" s="953"/>
    </row>
    <row r="128" spans="1:11" ht="15" hidden="1" thickBot="1" x14ac:dyDescent="0.3">
      <c r="A128" s="82"/>
      <c r="B128" s="83"/>
      <c r="C128" s="54"/>
      <c r="D128" s="55"/>
      <c r="E128" s="56" t="s">
        <v>221</v>
      </c>
      <c r="F128" s="16"/>
      <c r="G128" s="16">
        <f>SUM(G121:G127)</f>
        <v>0</v>
      </c>
      <c r="H128" s="88"/>
      <c r="I128" s="89"/>
      <c r="J128" s="89"/>
      <c r="K128" s="90"/>
    </row>
    <row r="129" spans="1:11" ht="14.4" hidden="1" thickBot="1" x14ac:dyDescent="0.3"/>
    <row r="130" spans="1:11" ht="27.6" hidden="1" x14ac:dyDescent="0.25">
      <c r="A130" s="926" t="s">
        <v>84</v>
      </c>
      <c r="B130" s="899" t="s">
        <v>224</v>
      </c>
      <c r="C130" s="928" t="s">
        <v>198</v>
      </c>
      <c r="D130" s="930" t="s">
        <v>199</v>
      </c>
      <c r="E130" s="931"/>
      <c r="F130" s="931"/>
      <c r="G130" s="931"/>
      <c r="H130" s="932"/>
      <c r="I130" s="78" t="s">
        <v>200</v>
      </c>
      <c r="J130" s="933" t="s">
        <v>201</v>
      </c>
      <c r="K130" s="935" t="s">
        <v>202</v>
      </c>
    </row>
    <row r="131" spans="1:11" ht="55.8" hidden="1" thickBot="1" x14ac:dyDescent="0.3">
      <c r="A131" s="927"/>
      <c r="B131" s="900"/>
      <c r="C131" s="929"/>
      <c r="D131" s="79" t="s">
        <v>203</v>
      </c>
      <c r="E131" s="49" t="s">
        <v>204</v>
      </c>
      <c r="F131" s="79" t="s">
        <v>205</v>
      </c>
      <c r="G131" s="79" t="s">
        <v>206</v>
      </c>
      <c r="H131" s="79" t="s">
        <v>222</v>
      </c>
      <c r="I131" s="50" t="s">
        <v>208</v>
      </c>
      <c r="J131" s="934"/>
      <c r="K131" s="936"/>
    </row>
    <row r="132" spans="1:11" hidden="1" x14ac:dyDescent="0.25">
      <c r="A132" s="937" t="e">
        <f>DESCRIPCION!#REF!</f>
        <v>#REF!</v>
      </c>
      <c r="B132" s="631" t="e">
        <f>DESCRIPCION!#REF!</f>
        <v>#REF!</v>
      </c>
      <c r="C132" s="937"/>
      <c r="D132" s="943" t="s">
        <v>209</v>
      </c>
      <c r="E132" s="84" t="s">
        <v>210</v>
      </c>
      <c r="F132" s="62" t="s">
        <v>171</v>
      </c>
      <c r="G132" s="85">
        <f>IF(F132="Asignado",15,0)</f>
        <v>0</v>
      </c>
      <c r="H132" s="945" t="str">
        <f>IF(AND(G139&gt;0,G139&lt;=85),"Débil",IF(AND(G139&gt;85,G139&lt;=95),"Moderado",IF(G139&gt;96,"Fuerte"," ")))</f>
        <v xml:space="preserve"> </v>
      </c>
      <c r="I132" s="948" t="s">
        <v>171</v>
      </c>
      <c r="J132" s="94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51" t="str">
        <f>IF(J132="Fuerte","NO",IF(J132=" "," ","SI"))</f>
        <v xml:space="preserve"> </v>
      </c>
    </row>
    <row r="133" spans="1:11" ht="27.6" hidden="1" x14ac:dyDescent="0.25">
      <c r="A133" s="938"/>
      <c r="B133" s="632"/>
      <c r="C133" s="938"/>
      <c r="D133" s="944"/>
      <c r="E133" s="76" t="s">
        <v>211</v>
      </c>
      <c r="F133" s="60" t="s">
        <v>171</v>
      </c>
      <c r="G133" s="59">
        <f>IF(F133="Adecuado",15,0)</f>
        <v>0</v>
      </c>
      <c r="H133" s="946"/>
      <c r="I133" s="949"/>
      <c r="J133" s="946"/>
      <c r="K133" s="952"/>
    </row>
    <row r="134" spans="1:11" ht="27.6" hidden="1" x14ac:dyDescent="0.25">
      <c r="A134" s="938"/>
      <c r="B134" s="632"/>
      <c r="C134" s="938"/>
      <c r="D134" s="48" t="s">
        <v>212</v>
      </c>
      <c r="E134" s="76" t="s">
        <v>213</v>
      </c>
      <c r="F134" s="60" t="s">
        <v>171</v>
      </c>
      <c r="G134" s="59">
        <f>IF(F134="Oportuna",15,0)</f>
        <v>0</v>
      </c>
      <c r="H134" s="946"/>
      <c r="I134" s="949"/>
      <c r="J134" s="946"/>
      <c r="K134" s="952"/>
    </row>
    <row r="135" spans="1:11" ht="41.4" hidden="1" x14ac:dyDescent="0.25">
      <c r="A135" s="938"/>
      <c r="B135" s="632"/>
      <c r="C135" s="938"/>
      <c r="D135" s="48" t="s">
        <v>214</v>
      </c>
      <c r="E135" s="76" t="s">
        <v>540</v>
      </c>
      <c r="F135" s="150" t="s">
        <v>171</v>
      </c>
      <c r="G135" s="59">
        <f>IF(F135="Prevenir",15,IF(F135="Detectar",10,0))</f>
        <v>0</v>
      </c>
      <c r="H135" s="946"/>
      <c r="I135" s="949"/>
      <c r="J135" s="946"/>
      <c r="K135" s="952"/>
    </row>
    <row r="136" spans="1:11" ht="27.6" hidden="1" x14ac:dyDescent="0.25">
      <c r="A136" s="938"/>
      <c r="B136" s="632"/>
      <c r="C136" s="938"/>
      <c r="D136" s="48" t="s">
        <v>215</v>
      </c>
      <c r="E136" s="76" t="s">
        <v>216</v>
      </c>
      <c r="F136" s="60" t="s">
        <v>171</v>
      </c>
      <c r="G136" s="59">
        <f>IF(F136="Confiable",15,0)</f>
        <v>0</v>
      </c>
      <c r="H136" s="946"/>
      <c r="I136" s="949"/>
      <c r="J136" s="946"/>
      <c r="K136" s="952"/>
    </row>
    <row r="137" spans="1:11" ht="41.4" hidden="1" x14ac:dyDescent="0.25">
      <c r="A137" s="938"/>
      <c r="B137" s="632"/>
      <c r="C137" s="938"/>
      <c r="D137" s="48" t="s">
        <v>217</v>
      </c>
      <c r="E137" s="76" t="s">
        <v>218</v>
      </c>
      <c r="F137" s="150" t="s">
        <v>171</v>
      </c>
      <c r="G137" s="59">
        <f>IF(F137="Se investigan y se resuelven oportunamente",15,0)</f>
        <v>0</v>
      </c>
      <c r="H137" s="946"/>
      <c r="I137" s="949"/>
      <c r="J137" s="946"/>
      <c r="K137" s="952"/>
    </row>
    <row r="138" spans="1:11" ht="27.6" hidden="1" x14ac:dyDescent="0.25">
      <c r="A138" s="939"/>
      <c r="B138" s="633"/>
      <c r="C138" s="939"/>
      <c r="D138" s="43" t="s">
        <v>219</v>
      </c>
      <c r="E138" s="76" t="s">
        <v>220</v>
      </c>
      <c r="F138" s="60" t="s">
        <v>171</v>
      </c>
      <c r="G138" s="59">
        <f>IF(F138="Completa",10,IF(F138="Incompleta",5,0))</f>
        <v>0</v>
      </c>
      <c r="H138" s="947"/>
      <c r="I138" s="950"/>
      <c r="J138" s="947"/>
      <c r="K138" s="953"/>
    </row>
    <row r="139" spans="1:11" ht="15" hidden="1" thickBot="1" x14ac:dyDescent="0.3">
      <c r="A139" s="82"/>
      <c r="B139" s="83"/>
      <c r="C139" s="54"/>
      <c r="D139" s="55"/>
      <c r="E139" s="56" t="s">
        <v>221</v>
      </c>
      <c r="F139" s="16"/>
      <c r="G139" s="16">
        <f>SUM(G132:G138)</f>
        <v>0</v>
      </c>
      <c r="H139" s="88"/>
      <c r="I139" s="89"/>
      <c r="J139" s="89"/>
      <c r="K139" s="90"/>
    </row>
    <row r="140" spans="1:11" ht="14.4" hidden="1" thickBot="1" x14ac:dyDescent="0.3"/>
    <row r="141" spans="1:11" ht="27.6" hidden="1" x14ac:dyDescent="0.25">
      <c r="A141" s="926" t="s">
        <v>84</v>
      </c>
      <c r="B141" s="899" t="s">
        <v>224</v>
      </c>
      <c r="C141" s="928" t="s">
        <v>198</v>
      </c>
      <c r="D141" s="930" t="s">
        <v>199</v>
      </c>
      <c r="E141" s="931"/>
      <c r="F141" s="931"/>
      <c r="G141" s="931"/>
      <c r="H141" s="932"/>
      <c r="I141" s="78" t="s">
        <v>200</v>
      </c>
      <c r="J141" s="933" t="s">
        <v>201</v>
      </c>
      <c r="K141" s="935" t="s">
        <v>202</v>
      </c>
    </row>
    <row r="142" spans="1:11" ht="55.8" hidden="1" thickBot="1" x14ac:dyDescent="0.3">
      <c r="A142" s="927"/>
      <c r="B142" s="900"/>
      <c r="C142" s="929"/>
      <c r="D142" s="79" t="s">
        <v>203</v>
      </c>
      <c r="E142" s="49" t="s">
        <v>204</v>
      </c>
      <c r="F142" s="79" t="s">
        <v>205</v>
      </c>
      <c r="G142" s="79" t="s">
        <v>206</v>
      </c>
      <c r="H142" s="79" t="s">
        <v>222</v>
      </c>
      <c r="I142" s="50" t="s">
        <v>208</v>
      </c>
      <c r="J142" s="934"/>
      <c r="K142" s="936"/>
    </row>
    <row r="143" spans="1:11" hidden="1" x14ac:dyDescent="0.25">
      <c r="A143" s="937" t="e">
        <f>DESCRIPCION!#REF!</f>
        <v>#REF!</v>
      </c>
      <c r="B143" s="631" t="e">
        <f>DESCRIPCION!#REF!</f>
        <v>#REF!</v>
      </c>
      <c r="C143" s="937"/>
      <c r="D143" s="943" t="s">
        <v>209</v>
      </c>
      <c r="E143" s="84" t="s">
        <v>210</v>
      </c>
      <c r="F143" s="62" t="s">
        <v>171</v>
      </c>
      <c r="G143" s="85">
        <f>IF(F143="Asignado",15,0)</f>
        <v>0</v>
      </c>
      <c r="H143" s="945" t="str">
        <f>IF(AND(G150&gt;0,G150&lt;=85),"Débil",IF(AND(G150&gt;85,G150&lt;=95),"Moderado",IF(G150&gt;96,"Fuerte"," ")))</f>
        <v xml:space="preserve"> </v>
      </c>
      <c r="I143" s="948" t="s">
        <v>171</v>
      </c>
      <c r="J143" s="94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51" t="str">
        <f>IF(J143="Fuerte","NO",IF(J143=" "," ","SI"))</f>
        <v xml:space="preserve"> </v>
      </c>
    </row>
    <row r="144" spans="1:11" ht="27.6" hidden="1" x14ac:dyDescent="0.25">
      <c r="A144" s="938"/>
      <c r="B144" s="632"/>
      <c r="C144" s="938"/>
      <c r="D144" s="944"/>
      <c r="E144" s="76" t="s">
        <v>211</v>
      </c>
      <c r="F144" s="60" t="s">
        <v>171</v>
      </c>
      <c r="G144" s="59">
        <f>IF(F144="Adecuado",15,0)</f>
        <v>0</v>
      </c>
      <c r="H144" s="946"/>
      <c r="I144" s="949"/>
      <c r="J144" s="946"/>
      <c r="K144" s="952"/>
    </row>
    <row r="145" spans="1:11" ht="27.6" hidden="1" x14ac:dyDescent="0.25">
      <c r="A145" s="938"/>
      <c r="B145" s="632"/>
      <c r="C145" s="938"/>
      <c r="D145" s="48" t="s">
        <v>212</v>
      </c>
      <c r="E145" s="76" t="s">
        <v>213</v>
      </c>
      <c r="F145" s="60" t="s">
        <v>171</v>
      </c>
      <c r="G145" s="59">
        <f>IF(F145="Oportuna",15,0)</f>
        <v>0</v>
      </c>
      <c r="H145" s="946"/>
      <c r="I145" s="949"/>
      <c r="J145" s="946"/>
      <c r="K145" s="952"/>
    </row>
    <row r="146" spans="1:11" ht="41.4" hidden="1" x14ac:dyDescent="0.25">
      <c r="A146" s="938"/>
      <c r="B146" s="632"/>
      <c r="C146" s="938"/>
      <c r="D146" s="48" t="s">
        <v>214</v>
      </c>
      <c r="E146" s="76" t="s">
        <v>540</v>
      </c>
      <c r="F146" s="150" t="s">
        <v>171</v>
      </c>
      <c r="G146" s="59">
        <f>IF(F146="Prevenir",15,IF(F146="Detectar",10,0))</f>
        <v>0</v>
      </c>
      <c r="H146" s="946"/>
      <c r="I146" s="949"/>
      <c r="J146" s="946"/>
      <c r="K146" s="952"/>
    </row>
    <row r="147" spans="1:11" ht="27.6" hidden="1" x14ac:dyDescent="0.25">
      <c r="A147" s="938"/>
      <c r="B147" s="632"/>
      <c r="C147" s="938"/>
      <c r="D147" s="48" t="s">
        <v>215</v>
      </c>
      <c r="E147" s="76" t="s">
        <v>216</v>
      </c>
      <c r="F147" s="60" t="s">
        <v>171</v>
      </c>
      <c r="G147" s="59">
        <f>IF(F147="Confiable",15,0)</f>
        <v>0</v>
      </c>
      <c r="H147" s="946"/>
      <c r="I147" s="949"/>
      <c r="J147" s="946"/>
      <c r="K147" s="952"/>
    </row>
    <row r="148" spans="1:11" ht="41.4" hidden="1" x14ac:dyDescent="0.25">
      <c r="A148" s="938"/>
      <c r="B148" s="632"/>
      <c r="C148" s="938"/>
      <c r="D148" s="48" t="s">
        <v>217</v>
      </c>
      <c r="E148" s="76" t="s">
        <v>218</v>
      </c>
      <c r="F148" s="150" t="s">
        <v>171</v>
      </c>
      <c r="G148" s="59">
        <f>IF(F148="Se investigan y se resuelven oportunamente",15,0)</f>
        <v>0</v>
      </c>
      <c r="H148" s="946"/>
      <c r="I148" s="949"/>
      <c r="J148" s="946"/>
      <c r="K148" s="952"/>
    </row>
    <row r="149" spans="1:11" ht="27.6" hidden="1" x14ac:dyDescent="0.25">
      <c r="A149" s="939"/>
      <c r="B149" s="633"/>
      <c r="C149" s="939"/>
      <c r="D149" s="43" t="s">
        <v>219</v>
      </c>
      <c r="E149" s="76" t="s">
        <v>220</v>
      </c>
      <c r="F149" s="60" t="s">
        <v>171</v>
      </c>
      <c r="G149" s="59">
        <f>IF(F149="Completa",10,IF(F149="Incompleta",5,0))</f>
        <v>0</v>
      </c>
      <c r="H149" s="947"/>
      <c r="I149" s="950"/>
      <c r="J149" s="947"/>
      <c r="K149" s="953"/>
    </row>
    <row r="150" spans="1:11" ht="15" hidden="1" thickBot="1" x14ac:dyDescent="0.3">
      <c r="A150" s="82"/>
      <c r="B150" s="83"/>
      <c r="C150" s="54"/>
      <c r="D150" s="55"/>
      <c r="E150" s="56" t="s">
        <v>221</v>
      </c>
      <c r="F150" s="16"/>
      <c r="G150" s="16">
        <f>SUM(G143:G149)</f>
        <v>0</v>
      </c>
      <c r="H150" s="88"/>
      <c r="I150" s="89"/>
      <c r="J150" s="89"/>
      <c r="K150" s="90"/>
    </row>
    <row r="151" spans="1:11" ht="14.4" hidden="1" thickBot="1" x14ac:dyDescent="0.3"/>
    <row r="152" spans="1:11" ht="27.6" hidden="1" x14ac:dyDescent="0.25">
      <c r="A152" s="926" t="s">
        <v>84</v>
      </c>
      <c r="B152" s="899" t="s">
        <v>224</v>
      </c>
      <c r="C152" s="928" t="s">
        <v>198</v>
      </c>
      <c r="D152" s="930" t="s">
        <v>199</v>
      </c>
      <c r="E152" s="931"/>
      <c r="F152" s="931"/>
      <c r="G152" s="931"/>
      <c r="H152" s="932"/>
      <c r="I152" s="78" t="s">
        <v>200</v>
      </c>
      <c r="J152" s="933" t="s">
        <v>201</v>
      </c>
      <c r="K152" s="935" t="s">
        <v>202</v>
      </c>
    </row>
    <row r="153" spans="1:11" ht="55.8" hidden="1" thickBot="1" x14ac:dyDescent="0.3">
      <c r="A153" s="927"/>
      <c r="B153" s="900"/>
      <c r="C153" s="929"/>
      <c r="D153" s="79" t="s">
        <v>203</v>
      </c>
      <c r="E153" s="49" t="s">
        <v>204</v>
      </c>
      <c r="F153" s="79" t="s">
        <v>205</v>
      </c>
      <c r="G153" s="79" t="s">
        <v>206</v>
      </c>
      <c r="H153" s="79" t="s">
        <v>222</v>
      </c>
      <c r="I153" s="50" t="s">
        <v>208</v>
      </c>
      <c r="J153" s="934"/>
      <c r="K153" s="936"/>
    </row>
    <row r="154" spans="1:11" hidden="1" x14ac:dyDescent="0.25">
      <c r="A154" s="937" t="e">
        <f>DESCRIPCION!#REF!</f>
        <v>#REF!</v>
      </c>
      <c r="B154" s="631" t="e">
        <f>DESCRIPCION!#REF!</f>
        <v>#REF!</v>
      </c>
      <c r="C154" s="937"/>
      <c r="D154" s="943" t="s">
        <v>209</v>
      </c>
      <c r="E154" s="84" t="s">
        <v>210</v>
      </c>
      <c r="F154" s="62" t="s">
        <v>171</v>
      </c>
      <c r="G154" s="85">
        <f>IF(F154="Asignado",15,0)</f>
        <v>0</v>
      </c>
      <c r="H154" s="945" t="str">
        <f>IF(AND(G161&gt;0,G161&lt;=85),"Débil",IF(AND(G161&gt;85,G161&lt;=95),"Moderado",IF(G161&gt;96,"Fuerte"," ")))</f>
        <v xml:space="preserve"> </v>
      </c>
      <c r="I154" s="948" t="s">
        <v>171</v>
      </c>
      <c r="J154" s="94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51" t="str">
        <f>IF(J154="Fuerte","NO",IF(J154=" "," ","SI"))</f>
        <v xml:space="preserve"> </v>
      </c>
    </row>
    <row r="155" spans="1:11" ht="27.6" hidden="1" x14ac:dyDescent="0.25">
      <c r="A155" s="938"/>
      <c r="B155" s="632"/>
      <c r="C155" s="938"/>
      <c r="D155" s="944"/>
      <c r="E155" s="76" t="s">
        <v>211</v>
      </c>
      <c r="F155" s="60" t="s">
        <v>171</v>
      </c>
      <c r="G155" s="59">
        <f>IF(F155="Adecuado",15,0)</f>
        <v>0</v>
      </c>
      <c r="H155" s="946"/>
      <c r="I155" s="949"/>
      <c r="J155" s="946"/>
      <c r="K155" s="952"/>
    </row>
    <row r="156" spans="1:11" ht="27.6" hidden="1" x14ac:dyDescent="0.25">
      <c r="A156" s="938"/>
      <c r="B156" s="632"/>
      <c r="C156" s="938"/>
      <c r="D156" s="48" t="s">
        <v>212</v>
      </c>
      <c r="E156" s="76" t="s">
        <v>213</v>
      </c>
      <c r="F156" s="60" t="s">
        <v>171</v>
      </c>
      <c r="G156" s="59">
        <f>IF(F156="Oportuna",15,0)</f>
        <v>0</v>
      </c>
      <c r="H156" s="946"/>
      <c r="I156" s="949"/>
      <c r="J156" s="946"/>
      <c r="K156" s="952"/>
    </row>
    <row r="157" spans="1:11" ht="41.4" hidden="1" x14ac:dyDescent="0.25">
      <c r="A157" s="938"/>
      <c r="B157" s="632"/>
      <c r="C157" s="938"/>
      <c r="D157" s="48" t="s">
        <v>214</v>
      </c>
      <c r="E157" s="76" t="s">
        <v>540</v>
      </c>
      <c r="F157" s="150" t="s">
        <v>171</v>
      </c>
      <c r="G157" s="59">
        <f>IF(F157="Prevenir",15,IF(F157="Detectar",10,0))</f>
        <v>0</v>
      </c>
      <c r="H157" s="946"/>
      <c r="I157" s="949"/>
      <c r="J157" s="946"/>
      <c r="K157" s="952"/>
    </row>
    <row r="158" spans="1:11" ht="27.6" hidden="1" x14ac:dyDescent="0.25">
      <c r="A158" s="938"/>
      <c r="B158" s="632"/>
      <c r="C158" s="938"/>
      <c r="D158" s="48" t="s">
        <v>215</v>
      </c>
      <c r="E158" s="76" t="s">
        <v>216</v>
      </c>
      <c r="F158" s="60" t="s">
        <v>171</v>
      </c>
      <c r="G158" s="59">
        <f>IF(F158="Confiable",15,0)</f>
        <v>0</v>
      </c>
      <c r="H158" s="946"/>
      <c r="I158" s="949"/>
      <c r="J158" s="946"/>
      <c r="K158" s="952"/>
    </row>
    <row r="159" spans="1:11" ht="41.4" hidden="1" x14ac:dyDescent="0.25">
      <c r="A159" s="938"/>
      <c r="B159" s="632"/>
      <c r="C159" s="938"/>
      <c r="D159" s="48" t="s">
        <v>217</v>
      </c>
      <c r="E159" s="76" t="s">
        <v>218</v>
      </c>
      <c r="F159" s="150" t="s">
        <v>171</v>
      </c>
      <c r="G159" s="59">
        <f>IF(F159="Se investigan y se resuelven oportunamente",15,0)</f>
        <v>0</v>
      </c>
      <c r="H159" s="946"/>
      <c r="I159" s="949"/>
      <c r="J159" s="946"/>
      <c r="K159" s="952"/>
    </row>
    <row r="160" spans="1:11" ht="27.6" hidden="1" x14ac:dyDescent="0.25">
      <c r="A160" s="939"/>
      <c r="B160" s="633"/>
      <c r="C160" s="939"/>
      <c r="D160" s="43" t="s">
        <v>219</v>
      </c>
      <c r="E160" s="76" t="s">
        <v>220</v>
      </c>
      <c r="F160" s="60" t="s">
        <v>171</v>
      </c>
      <c r="G160" s="59">
        <f>IF(F160="Completa",10,IF(F160="Incompleta",5,0))</f>
        <v>0</v>
      </c>
      <c r="H160" s="947"/>
      <c r="I160" s="950"/>
      <c r="J160" s="947"/>
      <c r="K160" s="953"/>
    </row>
    <row r="161" spans="1:11" ht="15" hidden="1" thickBot="1" x14ac:dyDescent="0.3">
      <c r="A161" s="82"/>
      <c r="B161" s="83"/>
      <c r="C161" s="54"/>
      <c r="D161" s="55"/>
      <c r="E161" s="56" t="s">
        <v>221</v>
      </c>
      <c r="F161" s="16"/>
      <c r="G161" s="16">
        <f>SUM(G154:G160)</f>
        <v>0</v>
      </c>
      <c r="H161" s="88"/>
      <c r="I161" s="89"/>
      <c r="J161" s="89"/>
      <c r="K161" s="90"/>
    </row>
    <row r="162" spans="1:11" ht="14.4" hidden="1" thickBot="1" x14ac:dyDescent="0.3"/>
    <row r="163" spans="1:11" ht="27.6" hidden="1" x14ac:dyDescent="0.25">
      <c r="A163" s="926" t="s">
        <v>84</v>
      </c>
      <c r="B163" s="899" t="s">
        <v>224</v>
      </c>
      <c r="C163" s="928" t="s">
        <v>198</v>
      </c>
      <c r="D163" s="930" t="s">
        <v>199</v>
      </c>
      <c r="E163" s="931"/>
      <c r="F163" s="931"/>
      <c r="G163" s="931"/>
      <c r="H163" s="932"/>
      <c r="I163" s="78" t="s">
        <v>200</v>
      </c>
      <c r="J163" s="933" t="s">
        <v>201</v>
      </c>
      <c r="K163" s="935" t="s">
        <v>202</v>
      </c>
    </row>
    <row r="164" spans="1:11" ht="55.8" hidden="1" thickBot="1" x14ac:dyDescent="0.3">
      <c r="A164" s="927"/>
      <c r="B164" s="900"/>
      <c r="C164" s="929"/>
      <c r="D164" s="79" t="s">
        <v>203</v>
      </c>
      <c r="E164" s="49" t="s">
        <v>204</v>
      </c>
      <c r="F164" s="79" t="s">
        <v>205</v>
      </c>
      <c r="G164" s="79" t="s">
        <v>206</v>
      </c>
      <c r="H164" s="79" t="s">
        <v>222</v>
      </c>
      <c r="I164" s="50" t="s">
        <v>208</v>
      </c>
      <c r="J164" s="934"/>
      <c r="K164" s="936"/>
    </row>
    <row r="165" spans="1:11" hidden="1" x14ac:dyDescent="0.25">
      <c r="A165" s="937" t="e">
        <f>DESCRIPCION!#REF!</f>
        <v>#REF!</v>
      </c>
      <c r="B165" s="631" t="e">
        <f>DESCRIPCION!#REF!</f>
        <v>#REF!</v>
      </c>
      <c r="C165" s="937"/>
      <c r="D165" s="943" t="s">
        <v>209</v>
      </c>
      <c r="E165" s="84" t="s">
        <v>210</v>
      </c>
      <c r="F165" s="62" t="s">
        <v>171</v>
      </c>
      <c r="G165" s="85">
        <f>IF(F165="Asignado",15,0)</f>
        <v>0</v>
      </c>
      <c r="H165" s="945" t="str">
        <f>IF(AND(G172&gt;0,G172&lt;=85),"Débil",IF(AND(G172&gt;85,G172&lt;=95),"Moderado",IF(G172&gt;96,"Fuerte"," ")))</f>
        <v xml:space="preserve"> </v>
      </c>
      <c r="I165" s="948" t="s">
        <v>171</v>
      </c>
      <c r="J165" s="94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51" t="str">
        <f>IF(J165="Fuerte","NO",IF(J165=" "," ","SI"))</f>
        <v xml:space="preserve"> </v>
      </c>
    </row>
    <row r="166" spans="1:11" ht="27.6" hidden="1" x14ac:dyDescent="0.25">
      <c r="A166" s="938"/>
      <c r="B166" s="632"/>
      <c r="C166" s="938"/>
      <c r="D166" s="944"/>
      <c r="E166" s="76" t="s">
        <v>211</v>
      </c>
      <c r="F166" s="60" t="s">
        <v>171</v>
      </c>
      <c r="G166" s="59">
        <f>IF(F166="Adecuado",15,0)</f>
        <v>0</v>
      </c>
      <c r="H166" s="946"/>
      <c r="I166" s="949"/>
      <c r="J166" s="946"/>
      <c r="K166" s="952"/>
    </row>
    <row r="167" spans="1:11" ht="27.6" hidden="1" x14ac:dyDescent="0.25">
      <c r="A167" s="938"/>
      <c r="B167" s="632"/>
      <c r="C167" s="938"/>
      <c r="D167" s="48" t="s">
        <v>212</v>
      </c>
      <c r="E167" s="76" t="s">
        <v>213</v>
      </c>
      <c r="F167" s="60" t="s">
        <v>171</v>
      </c>
      <c r="G167" s="59">
        <f>IF(F167="Oportuna",15,0)</f>
        <v>0</v>
      </c>
      <c r="H167" s="946"/>
      <c r="I167" s="949"/>
      <c r="J167" s="946"/>
      <c r="K167" s="952"/>
    </row>
    <row r="168" spans="1:11" ht="41.4" hidden="1" x14ac:dyDescent="0.25">
      <c r="A168" s="938"/>
      <c r="B168" s="632"/>
      <c r="C168" s="938"/>
      <c r="D168" s="48" t="s">
        <v>214</v>
      </c>
      <c r="E168" s="76" t="s">
        <v>540</v>
      </c>
      <c r="F168" s="150" t="s">
        <v>171</v>
      </c>
      <c r="G168" s="59">
        <f>IF(F168="Prevenir",15,IF(F168="Detectar",10,0))</f>
        <v>0</v>
      </c>
      <c r="H168" s="946"/>
      <c r="I168" s="949"/>
      <c r="J168" s="946"/>
      <c r="K168" s="952"/>
    </row>
    <row r="169" spans="1:11" ht="27.6" hidden="1" x14ac:dyDescent="0.25">
      <c r="A169" s="938"/>
      <c r="B169" s="632"/>
      <c r="C169" s="938"/>
      <c r="D169" s="48" t="s">
        <v>215</v>
      </c>
      <c r="E169" s="76" t="s">
        <v>216</v>
      </c>
      <c r="F169" s="60" t="s">
        <v>171</v>
      </c>
      <c r="G169" s="59">
        <f>IF(F169="Confiable",15,0)</f>
        <v>0</v>
      </c>
      <c r="H169" s="946"/>
      <c r="I169" s="949"/>
      <c r="J169" s="946"/>
      <c r="K169" s="952"/>
    </row>
    <row r="170" spans="1:11" ht="41.4" hidden="1" x14ac:dyDescent="0.25">
      <c r="A170" s="938"/>
      <c r="B170" s="632"/>
      <c r="C170" s="938"/>
      <c r="D170" s="48" t="s">
        <v>217</v>
      </c>
      <c r="E170" s="76" t="s">
        <v>218</v>
      </c>
      <c r="F170" s="150" t="s">
        <v>171</v>
      </c>
      <c r="G170" s="59">
        <f>IF(F170="Se investigan y se resuelven oportunamente",15,0)</f>
        <v>0</v>
      </c>
      <c r="H170" s="946"/>
      <c r="I170" s="949"/>
      <c r="J170" s="946"/>
      <c r="K170" s="952"/>
    </row>
    <row r="171" spans="1:11" ht="27.6" hidden="1" x14ac:dyDescent="0.25">
      <c r="A171" s="939"/>
      <c r="B171" s="633"/>
      <c r="C171" s="939"/>
      <c r="D171" s="43" t="s">
        <v>219</v>
      </c>
      <c r="E171" s="76" t="s">
        <v>220</v>
      </c>
      <c r="F171" s="60" t="s">
        <v>171</v>
      </c>
      <c r="G171" s="59">
        <f>IF(F171="Completa",10,IF(F171="Incompleta",5,0))</f>
        <v>0</v>
      </c>
      <c r="H171" s="947"/>
      <c r="I171" s="950"/>
      <c r="J171" s="947"/>
      <c r="K171" s="953"/>
    </row>
    <row r="172" spans="1:11" ht="15" hidden="1" thickBot="1" x14ac:dyDescent="0.3">
      <c r="A172" s="82"/>
      <c r="B172" s="83"/>
      <c r="C172" s="54"/>
      <c r="D172" s="55"/>
      <c r="E172" s="56" t="s">
        <v>221</v>
      </c>
      <c r="F172" s="16"/>
      <c r="G172" s="16">
        <f>SUM(G165:G171)</f>
        <v>0</v>
      </c>
      <c r="H172" s="88"/>
      <c r="I172" s="89"/>
      <c r="J172" s="89"/>
      <c r="K172" s="90"/>
    </row>
    <row r="173" spans="1:11" ht="14.4" hidden="1" thickBot="1" x14ac:dyDescent="0.3"/>
    <row r="174" spans="1:11" ht="27.6" hidden="1" x14ac:dyDescent="0.25">
      <c r="A174" s="926" t="s">
        <v>84</v>
      </c>
      <c r="B174" s="899" t="s">
        <v>224</v>
      </c>
      <c r="C174" s="928" t="s">
        <v>198</v>
      </c>
      <c r="D174" s="930" t="s">
        <v>199</v>
      </c>
      <c r="E174" s="931"/>
      <c r="F174" s="931"/>
      <c r="G174" s="931"/>
      <c r="H174" s="932"/>
      <c r="I174" s="78" t="s">
        <v>200</v>
      </c>
      <c r="J174" s="933" t="s">
        <v>201</v>
      </c>
      <c r="K174" s="935" t="s">
        <v>202</v>
      </c>
    </row>
    <row r="175" spans="1:11" ht="55.8" hidden="1" thickBot="1" x14ac:dyDescent="0.3">
      <c r="A175" s="927"/>
      <c r="B175" s="900"/>
      <c r="C175" s="929"/>
      <c r="D175" s="79" t="s">
        <v>203</v>
      </c>
      <c r="E175" s="49" t="s">
        <v>204</v>
      </c>
      <c r="F175" s="79" t="s">
        <v>205</v>
      </c>
      <c r="G175" s="79" t="s">
        <v>206</v>
      </c>
      <c r="H175" s="79" t="s">
        <v>222</v>
      </c>
      <c r="I175" s="50" t="s">
        <v>208</v>
      </c>
      <c r="J175" s="934"/>
      <c r="K175" s="936"/>
    </row>
    <row r="176" spans="1:11" hidden="1" x14ac:dyDescent="0.25">
      <c r="A176" s="937" t="e">
        <f>DESCRIPCION!#REF!</f>
        <v>#REF!</v>
      </c>
      <c r="B176" s="631" t="e">
        <f>DESCRIPCION!#REF!</f>
        <v>#REF!</v>
      </c>
      <c r="C176" s="937"/>
      <c r="D176" s="943" t="s">
        <v>209</v>
      </c>
      <c r="E176" s="84" t="s">
        <v>210</v>
      </c>
      <c r="F176" s="62" t="s">
        <v>171</v>
      </c>
      <c r="G176" s="85">
        <f>IF(F176="Asignado",15,0)</f>
        <v>0</v>
      </c>
      <c r="H176" s="945" t="str">
        <f>IF(AND(G183&gt;0,G183&lt;=85),"Débil",IF(AND(G183&gt;85,G183&lt;=95),"Moderado",IF(G183&gt;96,"Fuerte"," ")))</f>
        <v xml:space="preserve"> </v>
      </c>
      <c r="I176" s="948" t="s">
        <v>171</v>
      </c>
      <c r="J176" s="94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951" t="str">
        <f>IF(J176="Fuerte","NO",IF(J176=" "," ","SI"))</f>
        <v xml:space="preserve"> </v>
      </c>
    </row>
    <row r="177" spans="1:11" ht="27.6" hidden="1" x14ac:dyDescent="0.25">
      <c r="A177" s="938"/>
      <c r="B177" s="632"/>
      <c r="C177" s="938"/>
      <c r="D177" s="944"/>
      <c r="E177" s="76" t="s">
        <v>211</v>
      </c>
      <c r="F177" s="60" t="s">
        <v>171</v>
      </c>
      <c r="G177" s="59">
        <f>IF(F177="Adecuado",15,0)</f>
        <v>0</v>
      </c>
      <c r="H177" s="946"/>
      <c r="I177" s="949"/>
      <c r="J177" s="946"/>
      <c r="K177" s="952"/>
    </row>
    <row r="178" spans="1:11" ht="27.6" hidden="1" x14ac:dyDescent="0.25">
      <c r="A178" s="938"/>
      <c r="B178" s="632"/>
      <c r="C178" s="938"/>
      <c r="D178" s="48" t="s">
        <v>212</v>
      </c>
      <c r="E178" s="76" t="s">
        <v>213</v>
      </c>
      <c r="F178" s="60" t="s">
        <v>171</v>
      </c>
      <c r="G178" s="59">
        <f>IF(F178="Oportuna",15,0)</f>
        <v>0</v>
      </c>
      <c r="H178" s="946"/>
      <c r="I178" s="949"/>
      <c r="J178" s="946"/>
      <c r="K178" s="952"/>
    </row>
    <row r="179" spans="1:11" ht="41.4" hidden="1" x14ac:dyDescent="0.25">
      <c r="A179" s="938"/>
      <c r="B179" s="632"/>
      <c r="C179" s="938"/>
      <c r="D179" s="48" t="s">
        <v>214</v>
      </c>
      <c r="E179" s="76" t="s">
        <v>540</v>
      </c>
      <c r="F179" s="150" t="s">
        <v>171</v>
      </c>
      <c r="G179" s="59">
        <f>IF(F179="Prevenir",15,IF(F179="Detectar",10,0))</f>
        <v>0</v>
      </c>
      <c r="H179" s="946"/>
      <c r="I179" s="949"/>
      <c r="J179" s="946"/>
      <c r="K179" s="952"/>
    </row>
    <row r="180" spans="1:11" ht="27.6" hidden="1" x14ac:dyDescent="0.25">
      <c r="A180" s="938"/>
      <c r="B180" s="632"/>
      <c r="C180" s="938"/>
      <c r="D180" s="48" t="s">
        <v>215</v>
      </c>
      <c r="E180" s="76" t="s">
        <v>216</v>
      </c>
      <c r="F180" s="60" t="s">
        <v>171</v>
      </c>
      <c r="G180" s="59">
        <f>IF(F180="Confiable",15,0)</f>
        <v>0</v>
      </c>
      <c r="H180" s="946"/>
      <c r="I180" s="949"/>
      <c r="J180" s="946"/>
      <c r="K180" s="952"/>
    </row>
    <row r="181" spans="1:11" ht="41.4" hidden="1" x14ac:dyDescent="0.25">
      <c r="A181" s="938"/>
      <c r="B181" s="632"/>
      <c r="C181" s="938"/>
      <c r="D181" s="48" t="s">
        <v>217</v>
      </c>
      <c r="E181" s="76" t="s">
        <v>218</v>
      </c>
      <c r="F181" s="150" t="s">
        <v>171</v>
      </c>
      <c r="G181" s="59">
        <f>IF(F181="Se investigan y se resuelven oportunamente",15,0)</f>
        <v>0</v>
      </c>
      <c r="H181" s="946"/>
      <c r="I181" s="949"/>
      <c r="J181" s="946"/>
      <c r="K181" s="952"/>
    </row>
    <row r="182" spans="1:11" ht="27.6" hidden="1" x14ac:dyDescent="0.25">
      <c r="A182" s="939"/>
      <c r="B182" s="633"/>
      <c r="C182" s="939"/>
      <c r="D182" s="43" t="s">
        <v>219</v>
      </c>
      <c r="E182" s="76" t="s">
        <v>220</v>
      </c>
      <c r="F182" s="60" t="s">
        <v>171</v>
      </c>
      <c r="G182" s="59">
        <f>IF(F182="Completa",10,IF(F182="Incompleta",5,0))</f>
        <v>0</v>
      </c>
      <c r="H182" s="947"/>
      <c r="I182" s="950"/>
      <c r="J182" s="947"/>
      <c r="K182" s="953"/>
    </row>
    <row r="183" spans="1:11" ht="15" hidden="1" thickBot="1" x14ac:dyDescent="0.3">
      <c r="A183" s="82"/>
      <c r="B183" s="83"/>
      <c r="C183" s="54"/>
      <c r="D183" s="55"/>
      <c r="E183" s="56" t="s">
        <v>221</v>
      </c>
      <c r="F183" s="16"/>
      <c r="G183" s="16">
        <f>SUM(G176:G182)</f>
        <v>0</v>
      </c>
      <c r="H183" s="88"/>
      <c r="I183" s="89"/>
      <c r="J183" s="89"/>
      <c r="K183" s="90"/>
    </row>
    <row r="184" spans="1:11" ht="14.4" hidden="1" thickBot="1" x14ac:dyDescent="0.3"/>
    <row r="185" spans="1:11" ht="27.6" hidden="1" x14ac:dyDescent="0.25">
      <c r="A185" s="926" t="s">
        <v>84</v>
      </c>
      <c r="B185" s="899" t="s">
        <v>224</v>
      </c>
      <c r="C185" s="928" t="s">
        <v>198</v>
      </c>
      <c r="D185" s="930" t="s">
        <v>199</v>
      </c>
      <c r="E185" s="931"/>
      <c r="F185" s="931"/>
      <c r="G185" s="931"/>
      <c r="H185" s="932"/>
      <c r="I185" s="78" t="s">
        <v>200</v>
      </c>
      <c r="J185" s="933" t="s">
        <v>201</v>
      </c>
      <c r="K185" s="935" t="s">
        <v>202</v>
      </c>
    </row>
    <row r="186" spans="1:11" ht="55.8" hidden="1" thickBot="1" x14ac:dyDescent="0.3">
      <c r="A186" s="927"/>
      <c r="B186" s="900"/>
      <c r="C186" s="929"/>
      <c r="D186" s="79" t="s">
        <v>203</v>
      </c>
      <c r="E186" s="49" t="s">
        <v>204</v>
      </c>
      <c r="F186" s="79" t="s">
        <v>205</v>
      </c>
      <c r="G186" s="79" t="s">
        <v>206</v>
      </c>
      <c r="H186" s="79" t="s">
        <v>222</v>
      </c>
      <c r="I186" s="50" t="s">
        <v>208</v>
      </c>
      <c r="J186" s="934"/>
      <c r="K186" s="936"/>
    </row>
    <row r="187" spans="1:11" hidden="1" x14ac:dyDescent="0.25">
      <c r="A187" s="937" t="e">
        <f>DESCRIPCION!#REF!</f>
        <v>#REF!</v>
      </c>
      <c r="B187" s="631" t="e">
        <f>DESCRIPCION!#REF!</f>
        <v>#REF!</v>
      </c>
      <c r="C187" s="937"/>
      <c r="D187" s="943" t="s">
        <v>209</v>
      </c>
      <c r="E187" s="84" t="s">
        <v>210</v>
      </c>
      <c r="F187" s="62" t="s">
        <v>171</v>
      </c>
      <c r="G187" s="85">
        <f>IF(F187="Asignado",15,0)</f>
        <v>0</v>
      </c>
      <c r="H187" s="945" t="str">
        <f>IF(AND(G194&gt;0,G194&lt;=85),"Débil",IF(AND(G194&gt;85,G194&lt;=95),"Moderado",IF(G194&gt;96,"Fuerte"," ")))</f>
        <v xml:space="preserve"> </v>
      </c>
      <c r="I187" s="948" t="s">
        <v>171</v>
      </c>
      <c r="J187" s="94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51" t="str">
        <f>IF(J187="Fuerte","NO",IF(J187=" "," ","SI"))</f>
        <v xml:space="preserve"> </v>
      </c>
    </row>
    <row r="188" spans="1:11" ht="27.6" hidden="1" x14ac:dyDescent="0.25">
      <c r="A188" s="938"/>
      <c r="B188" s="632"/>
      <c r="C188" s="938"/>
      <c r="D188" s="944"/>
      <c r="E188" s="76" t="s">
        <v>211</v>
      </c>
      <c r="F188" s="60" t="s">
        <v>171</v>
      </c>
      <c r="G188" s="59">
        <f>IF(F188="Adecuado",15,0)</f>
        <v>0</v>
      </c>
      <c r="H188" s="946"/>
      <c r="I188" s="949"/>
      <c r="J188" s="946"/>
      <c r="K188" s="952"/>
    </row>
    <row r="189" spans="1:11" ht="27.6" hidden="1" x14ac:dyDescent="0.25">
      <c r="A189" s="938"/>
      <c r="B189" s="632"/>
      <c r="C189" s="938"/>
      <c r="D189" s="48" t="s">
        <v>212</v>
      </c>
      <c r="E189" s="76" t="s">
        <v>213</v>
      </c>
      <c r="F189" s="60" t="s">
        <v>171</v>
      </c>
      <c r="G189" s="59">
        <f>IF(F189="Oportuna",15,0)</f>
        <v>0</v>
      </c>
      <c r="H189" s="946"/>
      <c r="I189" s="949"/>
      <c r="J189" s="946"/>
      <c r="K189" s="952"/>
    </row>
    <row r="190" spans="1:11" ht="41.4" hidden="1" x14ac:dyDescent="0.25">
      <c r="A190" s="938"/>
      <c r="B190" s="632"/>
      <c r="C190" s="938"/>
      <c r="D190" s="48" t="s">
        <v>214</v>
      </c>
      <c r="E190" s="76" t="s">
        <v>540</v>
      </c>
      <c r="F190" s="150" t="s">
        <v>171</v>
      </c>
      <c r="G190" s="59">
        <f>IF(F190="Prevenir",15,IF(F190="Detectar",10,0))</f>
        <v>0</v>
      </c>
      <c r="H190" s="946"/>
      <c r="I190" s="949"/>
      <c r="J190" s="946"/>
      <c r="K190" s="952"/>
    </row>
    <row r="191" spans="1:11" ht="27.6" hidden="1" x14ac:dyDescent="0.25">
      <c r="A191" s="938"/>
      <c r="B191" s="632"/>
      <c r="C191" s="938"/>
      <c r="D191" s="48" t="s">
        <v>215</v>
      </c>
      <c r="E191" s="76" t="s">
        <v>216</v>
      </c>
      <c r="F191" s="60" t="s">
        <v>171</v>
      </c>
      <c r="G191" s="59">
        <f>IF(F191="Confiable",15,0)</f>
        <v>0</v>
      </c>
      <c r="H191" s="946"/>
      <c r="I191" s="949"/>
      <c r="J191" s="946"/>
      <c r="K191" s="952"/>
    </row>
    <row r="192" spans="1:11" ht="41.4" hidden="1" x14ac:dyDescent="0.25">
      <c r="A192" s="938"/>
      <c r="B192" s="632"/>
      <c r="C192" s="938"/>
      <c r="D192" s="48" t="s">
        <v>217</v>
      </c>
      <c r="E192" s="76" t="s">
        <v>218</v>
      </c>
      <c r="F192" s="150" t="s">
        <v>171</v>
      </c>
      <c r="G192" s="59">
        <f>IF(F192="Se investigan y se resuelven oportunamente",15,0)</f>
        <v>0</v>
      </c>
      <c r="H192" s="946"/>
      <c r="I192" s="949"/>
      <c r="J192" s="946"/>
      <c r="K192" s="952"/>
    </row>
    <row r="193" spans="1:11" ht="27.6" hidden="1" x14ac:dyDescent="0.25">
      <c r="A193" s="939"/>
      <c r="B193" s="633"/>
      <c r="C193" s="939"/>
      <c r="D193" s="43" t="s">
        <v>219</v>
      </c>
      <c r="E193" s="76" t="s">
        <v>220</v>
      </c>
      <c r="F193" s="60" t="s">
        <v>171</v>
      </c>
      <c r="G193" s="59">
        <f>IF(F193="Completa",10,IF(F193="Incompleta",5,0))</f>
        <v>0</v>
      </c>
      <c r="H193" s="947"/>
      <c r="I193" s="950"/>
      <c r="J193" s="947"/>
      <c r="K193" s="953"/>
    </row>
    <row r="194" spans="1:11" ht="15" hidden="1" thickBot="1" x14ac:dyDescent="0.3">
      <c r="A194" s="82"/>
      <c r="B194" s="83"/>
      <c r="C194" s="54"/>
      <c r="D194" s="55"/>
      <c r="E194" s="56" t="s">
        <v>221</v>
      </c>
      <c r="F194" s="16"/>
      <c r="G194" s="16">
        <f>SUM(G187:G193)</f>
        <v>0</v>
      </c>
      <c r="H194" s="88"/>
      <c r="I194" s="89"/>
      <c r="J194" s="89"/>
      <c r="K194" s="90"/>
    </row>
    <row r="195" spans="1:11" ht="14.4" hidden="1" thickBot="1" x14ac:dyDescent="0.3"/>
    <row r="196" spans="1:11" ht="27.6" hidden="1" x14ac:dyDescent="0.25">
      <c r="A196" s="926" t="s">
        <v>84</v>
      </c>
      <c r="B196" s="899" t="s">
        <v>224</v>
      </c>
      <c r="C196" s="928" t="s">
        <v>198</v>
      </c>
      <c r="D196" s="930" t="s">
        <v>199</v>
      </c>
      <c r="E196" s="931"/>
      <c r="F196" s="931"/>
      <c r="G196" s="931"/>
      <c r="H196" s="932"/>
      <c r="I196" s="78" t="s">
        <v>200</v>
      </c>
      <c r="J196" s="933" t="s">
        <v>201</v>
      </c>
      <c r="K196" s="935" t="s">
        <v>202</v>
      </c>
    </row>
    <row r="197" spans="1:11" ht="55.8" hidden="1" thickBot="1" x14ac:dyDescent="0.3">
      <c r="A197" s="927"/>
      <c r="B197" s="900"/>
      <c r="C197" s="929"/>
      <c r="D197" s="79" t="s">
        <v>203</v>
      </c>
      <c r="E197" s="49" t="s">
        <v>204</v>
      </c>
      <c r="F197" s="79" t="s">
        <v>205</v>
      </c>
      <c r="G197" s="79" t="s">
        <v>206</v>
      </c>
      <c r="H197" s="79" t="s">
        <v>222</v>
      </c>
      <c r="I197" s="50" t="s">
        <v>208</v>
      </c>
      <c r="J197" s="934"/>
      <c r="K197" s="936"/>
    </row>
    <row r="198" spans="1:11" hidden="1" x14ac:dyDescent="0.25">
      <c r="A198" s="937" t="e">
        <f>DESCRIPCION!#REF!</f>
        <v>#REF!</v>
      </c>
      <c r="B198" s="631" t="e">
        <f>DESCRIPCION!#REF!</f>
        <v>#REF!</v>
      </c>
      <c r="C198" s="937"/>
      <c r="D198" s="943" t="s">
        <v>209</v>
      </c>
      <c r="E198" s="84" t="s">
        <v>210</v>
      </c>
      <c r="F198" s="62" t="s">
        <v>171</v>
      </c>
      <c r="G198" s="85">
        <f>IF(F198="Asignado",15,0)</f>
        <v>0</v>
      </c>
      <c r="H198" s="945" t="str">
        <f>IF(AND(G205&gt;0,G205&lt;=85),"Débil",IF(AND(G205&gt;85,G205&lt;=95),"Moderado",IF(G205&gt;96,"Fuerte"," ")))</f>
        <v xml:space="preserve"> </v>
      </c>
      <c r="I198" s="948" t="s">
        <v>171</v>
      </c>
      <c r="J198" s="94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51" t="str">
        <f>IF(J198="Fuerte","NO",IF(J198=" "," ","SI"))</f>
        <v xml:space="preserve"> </v>
      </c>
    </row>
    <row r="199" spans="1:11" ht="27.6" hidden="1" x14ac:dyDescent="0.25">
      <c r="A199" s="938"/>
      <c r="B199" s="632"/>
      <c r="C199" s="938"/>
      <c r="D199" s="944"/>
      <c r="E199" s="76" t="s">
        <v>211</v>
      </c>
      <c r="F199" s="60" t="s">
        <v>171</v>
      </c>
      <c r="G199" s="59">
        <f>IF(F199="Adecuado",15,0)</f>
        <v>0</v>
      </c>
      <c r="H199" s="946"/>
      <c r="I199" s="949"/>
      <c r="J199" s="946"/>
      <c r="K199" s="952"/>
    </row>
    <row r="200" spans="1:11" ht="27.6" hidden="1" x14ac:dyDescent="0.25">
      <c r="A200" s="938"/>
      <c r="B200" s="632"/>
      <c r="C200" s="938"/>
      <c r="D200" s="48" t="s">
        <v>212</v>
      </c>
      <c r="E200" s="76" t="s">
        <v>213</v>
      </c>
      <c r="F200" s="60" t="s">
        <v>171</v>
      </c>
      <c r="G200" s="59">
        <f>IF(F200="Oportuna",15,0)</f>
        <v>0</v>
      </c>
      <c r="H200" s="946"/>
      <c r="I200" s="949"/>
      <c r="J200" s="946"/>
      <c r="K200" s="952"/>
    </row>
    <row r="201" spans="1:11" ht="41.4" hidden="1" x14ac:dyDescent="0.25">
      <c r="A201" s="938"/>
      <c r="B201" s="632"/>
      <c r="C201" s="938"/>
      <c r="D201" s="48" t="s">
        <v>214</v>
      </c>
      <c r="E201" s="76" t="s">
        <v>540</v>
      </c>
      <c r="F201" s="150" t="s">
        <v>171</v>
      </c>
      <c r="G201" s="59">
        <f>IF(F201="Prevenir",15,IF(F201="Detectar",10,0))</f>
        <v>0</v>
      </c>
      <c r="H201" s="946"/>
      <c r="I201" s="949"/>
      <c r="J201" s="946"/>
      <c r="K201" s="952"/>
    </row>
    <row r="202" spans="1:11" ht="27.6" hidden="1" x14ac:dyDescent="0.25">
      <c r="A202" s="938"/>
      <c r="B202" s="632"/>
      <c r="C202" s="938"/>
      <c r="D202" s="48" t="s">
        <v>215</v>
      </c>
      <c r="E202" s="76" t="s">
        <v>216</v>
      </c>
      <c r="F202" s="60" t="s">
        <v>171</v>
      </c>
      <c r="G202" s="59">
        <f>IF(F202="Confiable",15,0)</f>
        <v>0</v>
      </c>
      <c r="H202" s="946"/>
      <c r="I202" s="949"/>
      <c r="J202" s="946"/>
      <c r="K202" s="952"/>
    </row>
    <row r="203" spans="1:11" ht="41.4" hidden="1" x14ac:dyDescent="0.25">
      <c r="A203" s="938"/>
      <c r="B203" s="632"/>
      <c r="C203" s="938"/>
      <c r="D203" s="48" t="s">
        <v>217</v>
      </c>
      <c r="E203" s="76" t="s">
        <v>218</v>
      </c>
      <c r="F203" s="150" t="s">
        <v>171</v>
      </c>
      <c r="G203" s="59">
        <f>IF(F203="Se investigan y se resuelven oportunamente",15,0)</f>
        <v>0</v>
      </c>
      <c r="H203" s="946"/>
      <c r="I203" s="949"/>
      <c r="J203" s="946"/>
      <c r="K203" s="952"/>
    </row>
    <row r="204" spans="1:11" ht="27.6" hidden="1" x14ac:dyDescent="0.25">
      <c r="A204" s="939"/>
      <c r="B204" s="633"/>
      <c r="C204" s="939"/>
      <c r="D204" s="43" t="s">
        <v>219</v>
      </c>
      <c r="E204" s="76" t="s">
        <v>220</v>
      </c>
      <c r="F204" s="60" t="s">
        <v>171</v>
      </c>
      <c r="G204" s="59">
        <f>IF(F204="Completa",10,IF(F204="Incompleta",5,0))</f>
        <v>0</v>
      </c>
      <c r="H204" s="947"/>
      <c r="I204" s="950"/>
      <c r="J204" s="947"/>
      <c r="K204" s="953"/>
    </row>
    <row r="205" spans="1:11" ht="15" hidden="1" thickBot="1" x14ac:dyDescent="0.3">
      <c r="A205" s="82"/>
      <c r="B205" s="83"/>
      <c r="C205" s="54"/>
      <c r="D205" s="55"/>
      <c r="E205" s="56" t="s">
        <v>221</v>
      </c>
      <c r="F205" s="16"/>
      <c r="G205" s="16">
        <f>SUM(G198:G204)</f>
        <v>0</v>
      </c>
      <c r="H205" s="88"/>
      <c r="I205" s="89"/>
      <c r="J205" s="89"/>
      <c r="K205" s="90"/>
    </row>
    <row r="206" spans="1:11" ht="14.4" hidden="1" thickBot="1" x14ac:dyDescent="0.3"/>
    <row r="207" spans="1:11" ht="27.6" hidden="1" x14ac:dyDescent="0.25">
      <c r="A207" s="926" t="s">
        <v>84</v>
      </c>
      <c r="B207" s="899" t="s">
        <v>224</v>
      </c>
      <c r="C207" s="928" t="s">
        <v>198</v>
      </c>
      <c r="D207" s="930" t="s">
        <v>199</v>
      </c>
      <c r="E207" s="931"/>
      <c r="F207" s="931"/>
      <c r="G207" s="931"/>
      <c r="H207" s="932"/>
      <c r="I207" s="78" t="s">
        <v>200</v>
      </c>
      <c r="J207" s="933" t="s">
        <v>201</v>
      </c>
      <c r="K207" s="935" t="s">
        <v>202</v>
      </c>
    </row>
    <row r="208" spans="1:11" ht="55.8" hidden="1" thickBot="1" x14ac:dyDescent="0.3">
      <c r="A208" s="927"/>
      <c r="B208" s="900"/>
      <c r="C208" s="929"/>
      <c r="D208" s="79" t="s">
        <v>203</v>
      </c>
      <c r="E208" s="49" t="s">
        <v>204</v>
      </c>
      <c r="F208" s="79" t="s">
        <v>205</v>
      </c>
      <c r="G208" s="79" t="s">
        <v>206</v>
      </c>
      <c r="H208" s="79" t="s">
        <v>222</v>
      </c>
      <c r="I208" s="50" t="s">
        <v>208</v>
      </c>
      <c r="J208" s="934"/>
      <c r="K208" s="936"/>
    </row>
    <row r="209" spans="1:11" hidden="1" x14ac:dyDescent="0.25">
      <c r="A209" s="937" t="e">
        <f>DESCRIPCION!#REF!</f>
        <v>#REF!</v>
      </c>
      <c r="B209" s="631" t="e">
        <f>DESCRIPCION!#REF!</f>
        <v>#REF!</v>
      </c>
      <c r="C209" s="937"/>
      <c r="D209" s="943" t="s">
        <v>209</v>
      </c>
      <c r="E209" s="84" t="s">
        <v>210</v>
      </c>
      <c r="F209" s="62" t="s">
        <v>171</v>
      </c>
      <c r="G209" s="85">
        <f>IF(F209="Asignado",15,0)</f>
        <v>0</v>
      </c>
      <c r="H209" s="945" t="str">
        <f>IF(AND(G216&gt;0,G216&lt;=85),"Débil",IF(AND(G216&gt;85,G216&lt;=95),"Moderado",IF(G216&gt;96,"Fuerte"," ")))</f>
        <v xml:space="preserve"> </v>
      </c>
      <c r="I209" s="948" t="s">
        <v>171</v>
      </c>
      <c r="J209" s="94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51" t="str">
        <f>IF(J209="Fuerte","NO",IF(J209=" "," ","SI"))</f>
        <v xml:space="preserve"> </v>
      </c>
    </row>
    <row r="210" spans="1:11" ht="27.6" hidden="1" x14ac:dyDescent="0.25">
      <c r="A210" s="938"/>
      <c r="B210" s="632"/>
      <c r="C210" s="938"/>
      <c r="D210" s="944"/>
      <c r="E210" s="76" t="s">
        <v>211</v>
      </c>
      <c r="F210" s="60" t="s">
        <v>171</v>
      </c>
      <c r="G210" s="59">
        <f>IF(F210="Adecuado",15,0)</f>
        <v>0</v>
      </c>
      <c r="H210" s="946"/>
      <c r="I210" s="949"/>
      <c r="J210" s="946"/>
      <c r="K210" s="952"/>
    </row>
    <row r="211" spans="1:11" ht="27.6" hidden="1" x14ac:dyDescent="0.25">
      <c r="A211" s="938"/>
      <c r="B211" s="632"/>
      <c r="C211" s="938"/>
      <c r="D211" s="48" t="s">
        <v>212</v>
      </c>
      <c r="E211" s="76" t="s">
        <v>213</v>
      </c>
      <c r="F211" s="60" t="s">
        <v>171</v>
      </c>
      <c r="G211" s="59">
        <f>IF(F211="Oportuna",15,0)</f>
        <v>0</v>
      </c>
      <c r="H211" s="946"/>
      <c r="I211" s="949"/>
      <c r="J211" s="946"/>
      <c r="K211" s="952"/>
    </row>
    <row r="212" spans="1:11" ht="41.4" hidden="1" x14ac:dyDescent="0.25">
      <c r="A212" s="938"/>
      <c r="B212" s="632"/>
      <c r="C212" s="938"/>
      <c r="D212" s="48" t="s">
        <v>214</v>
      </c>
      <c r="E212" s="76" t="s">
        <v>540</v>
      </c>
      <c r="F212" s="150" t="s">
        <v>171</v>
      </c>
      <c r="G212" s="59">
        <f>IF(F212="Prevenir",15,IF(F212="Detectar",10,0))</f>
        <v>0</v>
      </c>
      <c r="H212" s="946"/>
      <c r="I212" s="949"/>
      <c r="J212" s="946"/>
      <c r="K212" s="952"/>
    </row>
    <row r="213" spans="1:11" ht="27.6" hidden="1" x14ac:dyDescent="0.25">
      <c r="A213" s="938"/>
      <c r="B213" s="632"/>
      <c r="C213" s="938"/>
      <c r="D213" s="48" t="s">
        <v>215</v>
      </c>
      <c r="E213" s="76" t="s">
        <v>216</v>
      </c>
      <c r="F213" s="60" t="s">
        <v>171</v>
      </c>
      <c r="G213" s="59">
        <f>IF(F213="Confiable",15,0)</f>
        <v>0</v>
      </c>
      <c r="H213" s="946"/>
      <c r="I213" s="949"/>
      <c r="J213" s="946"/>
      <c r="K213" s="952"/>
    </row>
    <row r="214" spans="1:11" ht="41.4" hidden="1" x14ac:dyDescent="0.25">
      <c r="A214" s="938"/>
      <c r="B214" s="632"/>
      <c r="C214" s="938"/>
      <c r="D214" s="48" t="s">
        <v>217</v>
      </c>
      <c r="E214" s="76" t="s">
        <v>218</v>
      </c>
      <c r="F214" s="150" t="s">
        <v>171</v>
      </c>
      <c r="G214" s="59">
        <f>IF(F214="Se investigan y se resuelven oportunamente",15,0)</f>
        <v>0</v>
      </c>
      <c r="H214" s="946"/>
      <c r="I214" s="949"/>
      <c r="J214" s="946"/>
      <c r="K214" s="952"/>
    </row>
    <row r="215" spans="1:11" ht="27.6" hidden="1" x14ac:dyDescent="0.25">
      <c r="A215" s="939"/>
      <c r="B215" s="633"/>
      <c r="C215" s="939"/>
      <c r="D215" s="43" t="s">
        <v>219</v>
      </c>
      <c r="E215" s="76" t="s">
        <v>220</v>
      </c>
      <c r="F215" s="60" t="s">
        <v>171</v>
      </c>
      <c r="G215" s="59">
        <f>IF(F215="Completa",10,IF(F215="Incompleta",5,0))</f>
        <v>0</v>
      </c>
      <c r="H215" s="947"/>
      <c r="I215" s="950"/>
      <c r="J215" s="947"/>
      <c r="K215" s="953"/>
    </row>
    <row r="216" spans="1:11" ht="15" hidden="1" thickBot="1" x14ac:dyDescent="0.3">
      <c r="A216" s="82"/>
      <c r="B216" s="83"/>
      <c r="C216" s="54"/>
      <c r="D216" s="55"/>
      <c r="E216" s="56" t="s">
        <v>221</v>
      </c>
      <c r="F216" s="16"/>
      <c r="G216" s="16">
        <f>SUM(G209:G215)</f>
        <v>0</v>
      </c>
      <c r="H216" s="88"/>
      <c r="I216" s="89"/>
      <c r="J216" s="89"/>
      <c r="K216" s="90"/>
    </row>
    <row r="217" spans="1:11" ht="14.4" hidden="1" thickBot="1" x14ac:dyDescent="0.3"/>
    <row r="218" spans="1:11" ht="27.6" hidden="1" x14ac:dyDescent="0.25">
      <c r="A218" s="926" t="s">
        <v>84</v>
      </c>
      <c r="B218" s="899" t="s">
        <v>224</v>
      </c>
      <c r="C218" s="928" t="s">
        <v>198</v>
      </c>
      <c r="D218" s="930" t="s">
        <v>199</v>
      </c>
      <c r="E218" s="931"/>
      <c r="F218" s="931"/>
      <c r="G218" s="931"/>
      <c r="H218" s="932"/>
      <c r="I218" s="78" t="s">
        <v>200</v>
      </c>
      <c r="J218" s="933" t="s">
        <v>201</v>
      </c>
      <c r="K218" s="935" t="s">
        <v>202</v>
      </c>
    </row>
    <row r="219" spans="1:11" ht="55.8" hidden="1" thickBot="1" x14ac:dyDescent="0.3">
      <c r="A219" s="927"/>
      <c r="B219" s="900"/>
      <c r="C219" s="929"/>
      <c r="D219" s="79" t="s">
        <v>203</v>
      </c>
      <c r="E219" s="49" t="s">
        <v>204</v>
      </c>
      <c r="F219" s="79" t="s">
        <v>205</v>
      </c>
      <c r="G219" s="79" t="s">
        <v>206</v>
      </c>
      <c r="H219" s="79" t="s">
        <v>222</v>
      </c>
      <c r="I219" s="50" t="s">
        <v>208</v>
      </c>
      <c r="J219" s="934"/>
      <c r="K219" s="936"/>
    </row>
    <row r="220" spans="1:11" hidden="1" x14ac:dyDescent="0.25">
      <c r="A220" s="937" t="e">
        <f>DESCRIPCION!#REF!</f>
        <v>#REF!</v>
      </c>
      <c r="B220" s="631" t="e">
        <f>DESCRIPCION!#REF!</f>
        <v>#REF!</v>
      </c>
      <c r="C220" s="937"/>
      <c r="D220" s="943" t="s">
        <v>209</v>
      </c>
      <c r="E220" s="84" t="s">
        <v>210</v>
      </c>
      <c r="F220" s="62" t="s">
        <v>171</v>
      </c>
      <c r="G220" s="85">
        <f>IF(F220="Asignado",15,0)</f>
        <v>0</v>
      </c>
      <c r="H220" s="945" t="str">
        <f>IF(AND(G227&gt;0,G227&lt;=85),"Débil",IF(AND(G227&gt;85,G227&lt;=95),"Moderado",IF(G227&gt;96,"Fuerte"," ")))</f>
        <v xml:space="preserve"> </v>
      </c>
      <c r="I220" s="948" t="s">
        <v>171</v>
      </c>
      <c r="J220" s="94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51" t="str">
        <f>IF(J220="Fuerte","NO",IF(J220=" "," ","SI"))</f>
        <v xml:space="preserve"> </v>
      </c>
    </row>
    <row r="221" spans="1:11" ht="27.6" hidden="1" x14ac:dyDescent="0.25">
      <c r="A221" s="938"/>
      <c r="B221" s="632"/>
      <c r="C221" s="938"/>
      <c r="D221" s="944"/>
      <c r="E221" s="76" t="s">
        <v>211</v>
      </c>
      <c r="F221" s="60" t="s">
        <v>171</v>
      </c>
      <c r="G221" s="59">
        <f>IF(F221="Adecuado",15,0)</f>
        <v>0</v>
      </c>
      <c r="H221" s="946"/>
      <c r="I221" s="949"/>
      <c r="J221" s="946"/>
      <c r="K221" s="952"/>
    </row>
    <row r="222" spans="1:11" ht="27.6" hidden="1" x14ac:dyDescent="0.25">
      <c r="A222" s="938"/>
      <c r="B222" s="632"/>
      <c r="C222" s="938"/>
      <c r="D222" s="48" t="s">
        <v>212</v>
      </c>
      <c r="E222" s="76" t="s">
        <v>213</v>
      </c>
      <c r="F222" s="60" t="s">
        <v>171</v>
      </c>
      <c r="G222" s="59">
        <f>IF(F222="Oportuna",15,0)</f>
        <v>0</v>
      </c>
      <c r="H222" s="946"/>
      <c r="I222" s="949"/>
      <c r="J222" s="946"/>
      <c r="K222" s="952"/>
    </row>
    <row r="223" spans="1:11" ht="41.4" hidden="1" x14ac:dyDescent="0.25">
      <c r="A223" s="938"/>
      <c r="B223" s="632"/>
      <c r="C223" s="938"/>
      <c r="D223" s="48" t="s">
        <v>214</v>
      </c>
      <c r="E223" s="76" t="s">
        <v>540</v>
      </c>
      <c r="F223" s="150" t="s">
        <v>171</v>
      </c>
      <c r="G223" s="59">
        <f>IF(F223="Prevenir",15,IF(F223="Detectar",10,0))</f>
        <v>0</v>
      </c>
      <c r="H223" s="946"/>
      <c r="I223" s="949"/>
      <c r="J223" s="946"/>
      <c r="K223" s="952"/>
    </row>
    <row r="224" spans="1:11" ht="27.6" hidden="1" x14ac:dyDescent="0.25">
      <c r="A224" s="938"/>
      <c r="B224" s="632"/>
      <c r="C224" s="938"/>
      <c r="D224" s="48" t="s">
        <v>215</v>
      </c>
      <c r="E224" s="76" t="s">
        <v>216</v>
      </c>
      <c r="F224" s="60" t="s">
        <v>171</v>
      </c>
      <c r="G224" s="59">
        <f>IF(F224="Confiable",15,0)</f>
        <v>0</v>
      </c>
      <c r="H224" s="946"/>
      <c r="I224" s="949"/>
      <c r="J224" s="946"/>
      <c r="K224" s="952"/>
    </row>
    <row r="225" spans="1:11" ht="41.4" hidden="1" x14ac:dyDescent="0.25">
      <c r="A225" s="938"/>
      <c r="B225" s="632"/>
      <c r="C225" s="938"/>
      <c r="D225" s="48" t="s">
        <v>217</v>
      </c>
      <c r="E225" s="76" t="s">
        <v>218</v>
      </c>
      <c r="F225" s="150" t="s">
        <v>171</v>
      </c>
      <c r="G225" s="59">
        <f>IF(F225="Se investigan y se resuelven oportunamente",15,0)</f>
        <v>0</v>
      </c>
      <c r="H225" s="946"/>
      <c r="I225" s="949"/>
      <c r="J225" s="946"/>
      <c r="K225" s="952"/>
    </row>
    <row r="226" spans="1:11" ht="27.6" hidden="1" x14ac:dyDescent="0.25">
      <c r="A226" s="939"/>
      <c r="B226" s="633"/>
      <c r="C226" s="939"/>
      <c r="D226" s="43" t="s">
        <v>219</v>
      </c>
      <c r="E226" s="76" t="s">
        <v>220</v>
      </c>
      <c r="F226" s="60" t="s">
        <v>171</v>
      </c>
      <c r="G226" s="59">
        <f>IF(F226="Completa",10,IF(F226="Incompleta",5,0))</f>
        <v>0</v>
      </c>
      <c r="H226" s="947"/>
      <c r="I226" s="950"/>
      <c r="J226" s="947"/>
      <c r="K226" s="953"/>
    </row>
    <row r="227" spans="1:11" ht="15" hidden="1" thickBot="1" x14ac:dyDescent="0.3">
      <c r="A227" s="82"/>
      <c r="B227" s="83"/>
      <c r="C227" s="54"/>
      <c r="D227" s="55"/>
      <c r="E227" s="56" t="s">
        <v>221</v>
      </c>
      <c r="F227" s="16"/>
      <c r="G227" s="16">
        <f>SUM(G220:G226)</f>
        <v>0</v>
      </c>
      <c r="H227" s="88"/>
      <c r="I227" s="89"/>
      <c r="J227" s="89"/>
      <c r="K227" s="90"/>
    </row>
  </sheetData>
  <sheetProtection selectLockedCells="1"/>
  <mergeCells count="291">
    <mergeCell ref="K1:K4"/>
    <mergeCell ref="I2:J2"/>
    <mergeCell ref="B3:H4"/>
    <mergeCell ref="I3:J3"/>
    <mergeCell ref="I4:J4"/>
    <mergeCell ref="I220:I226"/>
    <mergeCell ref="J220:J226"/>
    <mergeCell ref="K220:K226"/>
    <mergeCell ref="A207:A208"/>
    <mergeCell ref="B207:B208"/>
    <mergeCell ref="C207:C208"/>
    <mergeCell ref="D207:H207"/>
    <mergeCell ref="J207:J208"/>
    <mergeCell ref="K207:K208"/>
    <mergeCell ref="A209:A215"/>
    <mergeCell ref="B209:B215"/>
    <mergeCell ref="C209:C215"/>
    <mergeCell ref="A220:A226"/>
    <mergeCell ref="B220:B226"/>
    <mergeCell ref="C220:C226"/>
    <mergeCell ref="D220:D221"/>
    <mergeCell ref="H220:H226"/>
    <mergeCell ref="A218:A219"/>
    <mergeCell ref="B218:B219"/>
    <mergeCell ref="C218:C219"/>
    <mergeCell ref="D218:H218"/>
    <mergeCell ref="J218:J219"/>
    <mergeCell ref="K218:K219"/>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K198:K204"/>
    <mergeCell ref="I198:I204"/>
    <mergeCell ref="J198:J204"/>
    <mergeCell ref="B187:B193"/>
    <mergeCell ref="C187:C193"/>
    <mergeCell ref="D187:D188"/>
    <mergeCell ref="H187:H193"/>
    <mergeCell ref="K176:K182"/>
    <mergeCell ref="A185:A186"/>
    <mergeCell ref="B185:B186"/>
    <mergeCell ref="C185:C186"/>
    <mergeCell ref="D185:H185"/>
    <mergeCell ref="J185:J186"/>
    <mergeCell ref="K185:K186"/>
    <mergeCell ref="K187:K193"/>
    <mergeCell ref="K165:K171"/>
    <mergeCell ref="A174:A175"/>
    <mergeCell ref="B174:B175"/>
    <mergeCell ref="C174:C175"/>
    <mergeCell ref="D174:H174"/>
    <mergeCell ref="J174:J175"/>
    <mergeCell ref="K174:K175"/>
    <mergeCell ref="I187:I193"/>
    <mergeCell ref="J187:J193"/>
    <mergeCell ref="A165:A171"/>
    <mergeCell ref="B165:B171"/>
    <mergeCell ref="C165:C171"/>
    <mergeCell ref="D165:D166"/>
    <mergeCell ref="H165:H171"/>
    <mergeCell ref="I165:I171"/>
    <mergeCell ref="J165:J171"/>
    <mergeCell ref="A176:A182"/>
    <mergeCell ref="B176:B182"/>
    <mergeCell ref="C176:C182"/>
    <mergeCell ref="D176:D177"/>
    <mergeCell ref="H176:H182"/>
    <mergeCell ref="I176:I182"/>
    <mergeCell ref="J176:J182"/>
    <mergeCell ref="A187:A19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43:A149"/>
    <mergeCell ref="B143:B149"/>
    <mergeCell ref="C143:C149"/>
    <mergeCell ref="D143:D144"/>
    <mergeCell ref="H143:H149"/>
    <mergeCell ref="I143:I149"/>
    <mergeCell ref="J143:J149"/>
    <mergeCell ref="K143:K149"/>
    <mergeCell ref="A152:A153"/>
    <mergeCell ref="B152:B153"/>
    <mergeCell ref="C152:C153"/>
    <mergeCell ref="D152:H152"/>
    <mergeCell ref="J152:J153"/>
    <mergeCell ref="K152:K153"/>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A121:A127"/>
    <mergeCell ref="B121:B127"/>
    <mergeCell ref="C121:C127"/>
    <mergeCell ref="D121:D122"/>
    <mergeCell ref="H121:H127"/>
    <mergeCell ref="I121:I127"/>
    <mergeCell ref="J121:J127"/>
    <mergeCell ref="K121:K127"/>
    <mergeCell ref="A130:A131"/>
    <mergeCell ref="B130:B131"/>
    <mergeCell ref="C130:C131"/>
    <mergeCell ref="D130:H130"/>
    <mergeCell ref="J130:J131"/>
    <mergeCell ref="K130:K131"/>
    <mergeCell ref="A110:A116"/>
    <mergeCell ref="B110:B116"/>
    <mergeCell ref="C110:C116"/>
    <mergeCell ref="D110:D111"/>
    <mergeCell ref="H110:H116"/>
    <mergeCell ref="I110:I116"/>
    <mergeCell ref="J110:J116"/>
    <mergeCell ref="K110:K116"/>
    <mergeCell ref="A119:A120"/>
    <mergeCell ref="B119:B120"/>
    <mergeCell ref="C119:C120"/>
    <mergeCell ref="D119:H119"/>
    <mergeCell ref="J119:J120"/>
    <mergeCell ref="K119:K120"/>
    <mergeCell ref="A99:A105"/>
    <mergeCell ref="B99:B105"/>
    <mergeCell ref="C99:C105"/>
    <mergeCell ref="D99:D100"/>
    <mergeCell ref="H99:H105"/>
    <mergeCell ref="I99:I105"/>
    <mergeCell ref="J99:J105"/>
    <mergeCell ref="K99:K105"/>
    <mergeCell ref="A108:A109"/>
    <mergeCell ref="B108:B109"/>
    <mergeCell ref="C108:C109"/>
    <mergeCell ref="D108:H108"/>
    <mergeCell ref="J108:J109"/>
    <mergeCell ref="K108:K109"/>
    <mergeCell ref="A88:A94"/>
    <mergeCell ref="B88:B94"/>
    <mergeCell ref="D88:D89"/>
    <mergeCell ref="H88:H94"/>
    <mergeCell ref="I88:I94"/>
    <mergeCell ref="J88:J94"/>
    <mergeCell ref="K88:K94"/>
    <mergeCell ref="A97:A98"/>
    <mergeCell ref="B97:B98"/>
    <mergeCell ref="C97:C98"/>
    <mergeCell ref="D97:H97"/>
    <mergeCell ref="J97:J98"/>
    <mergeCell ref="K97:K98"/>
    <mergeCell ref="A77:A83"/>
    <mergeCell ref="B77:B83"/>
    <mergeCell ref="C77:C83"/>
    <mergeCell ref="D77:D78"/>
    <mergeCell ref="H77:H83"/>
    <mergeCell ref="I77:I83"/>
    <mergeCell ref="J77:J83"/>
    <mergeCell ref="K77:K83"/>
    <mergeCell ref="A86:A87"/>
    <mergeCell ref="B86:B87"/>
    <mergeCell ref="C86:C87"/>
    <mergeCell ref="D86:H86"/>
    <mergeCell ref="J86:J87"/>
    <mergeCell ref="K86:K87"/>
    <mergeCell ref="D66:D67"/>
    <mergeCell ref="H66:H72"/>
    <mergeCell ref="I66:I72"/>
    <mergeCell ref="J66:J72"/>
    <mergeCell ref="K66:K72"/>
    <mergeCell ref="A75:A76"/>
    <mergeCell ref="B75:B76"/>
    <mergeCell ref="C75:C76"/>
    <mergeCell ref="D75:H75"/>
    <mergeCell ref="J75:J76"/>
    <mergeCell ref="K75:K76"/>
    <mergeCell ref="A53:A54"/>
    <mergeCell ref="B53:B54"/>
    <mergeCell ref="C53:C54"/>
    <mergeCell ref="D53:H53"/>
    <mergeCell ref="J53:J54"/>
    <mergeCell ref="K53:K54"/>
    <mergeCell ref="A55:A61"/>
    <mergeCell ref="B55:B61"/>
    <mergeCell ref="C88:C94"/>
    <mergeCell ref="D55:D56"/>
    <mergeCell ref="H55:H61"/>
    <mergeCell ref="I55:I61"/>
    <mergeCell ref="J55:J61"/>
    <mergeCell ref="K55:K61"/>
    <mergeCell ref="C55:C61"/>
    <mergeCell ref="A64:A65"/>
    <mergeCell ref="B64:B65"/>
    <mergeCell ref="C64:C65"/>
    <mergeCell ref="D64:H64"/>
    <mergeCell ref="J64:J65"/>
    <mergeCell ref="K64:K65"/>
    <mergeCell ref="A66:A72"/>
    <mergeCell ref="B66:B72"/>
    <mergeCell ref="C66:C72"/>
    <mergeCell ref="K9:K10"/>
    <mergeCell ref="B22:B28"/>
    <mergeCell ref="A44:A50"/>
    <mergeCell ref="B44:B50"/>
    <mergeCell ref="C44:C50"/>
    <mergeCell ref="D44:D45"/>
    <mergeCell ref="H44:H50"/>
    <mergeCell ref="I44:I50"/>
    <mergeCell ref="J44:J50"/>
    <mergeCell ref="K44:K50"/>
    <mergeCell ref="B31:B32"/>
    <mergeCell ref="A42:A43"/>
    <mergeCell ref="B42:B43"/>
    <mergeCell ref="C42:C43"/>
    <mergeCell ref="D42:H42"/>
    <mergeCell ref="J42:J43"/>
    <mergeCell ref="K42:K43"/>
    <mergeCell ref="J33:J39"/>
    <mergeCell ref="K33:K39"/>
    <mergeCell ref="C33:C39"/>
    <mergeCell ref="D33:D34"/>
    <mergeCell ref="H33:H39"/>
    <mergeCell ref="I33:I39"/>
    <mergeCell ref="A9:A10"/>
    <mergeCell ref="K31:K32"/>
    <mergeCell ref="B11:B17"/>
    <mergeCell ref="A11:A17"/>
    <mergeCell ref="A20:A21"/>
    <mergeCell ref="C20:C21"/>
    <mergeCell ref="C11:C17"/>
    <mergeCell ref="B20:B21"/>
    <mergeCell ref="J11:J17"/>
    <mergeCell ref="K11:K17"/>
    <mergeCell ref="D20:H20"/>
    <mergeCell ref="J20:J21"/>
    <mergeCell ref="K20:K21"/>
    <mergeCell ref="D11:D12"/>
    <mergeCell ref="H11:H17"/>
    <mergeCell ref="I11:I17"/>
    <mergeCell ref="J22:J28"/>
    <mergeCell ref="K22:K28"/>
    <mergeCell ref="D22:D23"/>
    <mergeCell ref="H22:H28"/>
    <mergeCell ref="I22:I28"/>
    <mergeCell ref="A22:A28"/>
    <mergeCell ref="C22:C28"/>
    <mergeCell ref="B33:B39"/>
    <mergeCell ref="A33:A39"/>
    <mergeCell ref="A31:A32"/>
    <mergeCell ref="C31:C32"/>
    <mergeCell ref="D31:H31"/>
    <mergeCell ref="A1:A4"/>
    <mergeCell ref="A6:J6"/>
    <mergeCell ref="B5:G5"/>
    <mergeCell ref="C9:C10"/>
    <mergeCell ref="D9:H9"/>
    <mergeCell ref="J9:J10"/>
    <mergeCell ref="B9:B10"/>
    <mergeCell ref="A7:J7"/>
    <mergeCell ref="J31:J32"/>
    <mergeCell ref="B1:H2"/>
    <mergeCell ref="I1:J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000-000000000000}">
          <x14:formula1>
            <xm:f>Hoja3!$A$152:$A$154</xm:f>
          </x14:formula1>
          <xm:sqref>F11 F22 F33 F44 F55 F66 F77 F88 F99 F110 F121 F132 F143 F154 F165 F176 F187 F198 F209 F220</xm:sqref>
        </x14:dataValidation>
        <x14:dataValidation type="list" allowBlank="1" showInputMessage="1" showErrorMessage="1" xr:uid="{00000000-0002-0000-1000-000001000000}">
          <x14:formula1>
            <xm:f>Hoja3!$A$155:$A$157</xm:f>
          </x14:formula1>
          <xm:sqref>F12 F23 F34 F45 F56 F67 F78 F89 F100 F111 F122 F133 F144 F155 F166 F177 F188 F199 F210 F221</xm:sqref>
        </x14:dataValidation>
        <x14:dataValidation type="list" allowBlank="1" showInputMessage="1" showErrorMessage="1" xr:uid="{00000000-0002-0000-1000-000002000000}">
          <x14:formula1>
            <xm:f>Hoja3!$A$160:$A$162</xm:f>
          </x14:formula1>
          <xm:sqref>F13 F24 F35 F46 F57 F68 F79 F90 F101 F112 F123 F134 F145 F156 F167 F178 F189 F200 F211 F222</xm:sqref>
        </x14:dataValidation>
        <x14:dataValidation type="list" allowBlank="1" showInputMessage="1" showErrorMessage="1" xr:uid="{00000000-0002-0000-1000-000003000000}">
          <x14:formula1>
            <xm:f>Hoja3!$A$165:$A$168</xm:f>
          </x14:formula1>
          <xm:sqref>F14 F25 F36 F47 F58 F69 F80 F91 F102 F113 F124 F135 F146 F157 F168 F179 F190 F201 F212 F223</xm:sqref>
        </x14:dataValidation>
        <x14:dataValidation type="list" allowBlank="1" showInputMessage="1" showErrorMessage="1" xr:uid="{00000000-0002-0000-1000-000004000000}">
          <x14:formula1>
            <xm:f>Hoja3!$A$171:$A$173</xm:f>
          </x14:formula1>
          <xm:sqref>F15 F26 F37 F48 F59 F70 F81 F92 F103 F114 F125 F136 F147 F158 F169 F180 F191 F202 F213 F224</xm:sqref>
        </x14:dataValidation>
        <x14:dataValidation type="list" allowBlank="1" showInputMessage="1" showErrorMessage="1" xr:uid="{00000000-0002-0000-1000-000005000000}">
          <x14:formula1>
            <xm:f>Hoja3!$A$176:$A$178</xm:f>
          </x14:formula1>
          <xm:sqref>F16 F27 F38 F49 F60 F71 F82 F93 F104 F115 F126 F137 F148 F159 F170 F181 F192 F203 F214 F225</xm:sqref>
        </x14:dataValidation>
        <x14:dataValidation type="list" allowBlank="1" showInputMessage="1" showErrorMessage="1" xr:uid="{00000000-0002-0000-1000-000006000000}">
          <x14:formula1>
            <xm:f>Hoja3!$A$181:$A$184</xm:f>
          </x14:formula1>
          <xm:sqref>F17 F28 F39 F50 F61 F72 F83 F94 F105 F116 F127 F138 F149 F160 F171 F182 F193 F204 F215 F226</xm:sqref>
        </x14:dataValidation>
        <x14:dataValidation type="list" allowBlank="1" showInputMessage="1" showErrorMessage="1" xr:uid="{00000000-0002-0000-1000-000007000000}">
          <x14:formula1>
            <xm:f>Hoja3!$A$187:$A$190</xm:f>
          </x14:formula1>
          <xm:sqref>I11:I17 I22:I28 I33:I39 I44:I50 I55:I61 I66:I72 I77:I83 I88:I94 I99:I105 I110:I116 I121:I127 I132:I138 I143:I149 I154:I160 I165:I171 I176:I182 I187:I193 I198:I204 I209:I215 I220:I226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DG38"/>
  <sheetViews>
    <sheetView zoomScale="82" zoomScaleNormal="82" workbookViewId="0">
      <selection activeCell="H8" sqref="H8"/>
    </sheetView>
  </sheetViews>
  <sheetFormatPr baseColWidth="10" defaultColWidth="11.44140625" defaultRowHeight="13.8" x14ac:dyDescent="0.25"/>
  <cols>
    <col min="1" max="1" width="38.33203125" style="1" customWidth="1"/>
    <col min="2" max="2" width="60.6640625" style="1" customWidth="1"/>
    <col min="3" max="3" width="65.8867187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94"/>
      <c r="B1" s="967" t="str">
        <f>[5]CONTEXTO!B1</f>
        <v xml:space="preserve">PROCESO:  SISTEMA INTEGRADO DE GESTIÓN </v>
      </c>
      <c r="C1" s="968"/>
      <c r="D1" s="969"/>
      <c r="E1" s="835" t="s">
        <v>528</v>
      </c>
      <c r="F1" s="835"/>
      <c r="G1" s="835"/>
      <c r="H1" s="631"/>
    </row>
    <row r="2" spans="1:111" customFormat="1" ht="15.75" customHeight="1" x14ac:dyDescent="0.3">
      <c r="A2" s="462"/>
      <c r="B2" s="970"/>
      <c r="C2" s="971"/>
      <c r="D2" s="972"/>
      <c r="E2" s="476" t="s">
        <v>414</v>
      </c>
      <c r="F2" s="476"/>
      <c r="G2" s="476"/>
      <c r="H2" s="632"/>
    </row>
    <row r="3" spans="1:111" customFormat="1" ht="36" customHeight="1" x14ac:dyDescent="0.3">
      <c r="A3" s="462"/>
      <c r="B3" s="970" t="s">
        <v>223</v>
      </c>
      <c r="C3" s="971"/>
      <c r="D3" s="972"/>
      <c r="E3" s="476" t="s">
        <v>415</v>
      </c>
      <c r="F3" s="476"/>
      <c r="G3" s="476"/>
      <c r="H3" s="632"/>
    </row>
    <row r="4" spans="1:111" customFormat="1" ht="15.75" customHeight="1" thickBot="1" x14ac:dyDescent="0.35">
      <c r="A4" s="463"/>
      <c r="B4" s="973"/>
      <c r="C4" s="974"/>
      <c r="D4" s="975"/>
      <c r="E4" s="340" t="s">
        <v>426</v>
      </c>
      <c r="F4" s="340"/>
      <c r="G4" s="340"/>
      <c r="H4" s="964"/>
    </row>
    <row r="5" spans="1:111" ht="14.4" thickBot="1" x14ac:dyDescent="0.3">
      <c r="A5" s="53"/>
      <c r="C5" s="30"/>
      <c r="D5" s="30"/>
      <c r="E5" s="30"/>
      <c r="F5" s="30"/>
      <c r="G5" s="30"/>
      <c r="H5" s="63"/>
    </row>
    <row r="6" spans="1:111" customFormat="1" ht="24" customHeight="1" x14ac:dyDescent="0.3">
      <c r="A6" s="979" t="str">
        <f>CONTEXTO!A8</f>
        <v xml:space="preserve">PROCESO: Gestión de Evaluación y Seguimiento </v>
      </c>
      <c r="B6" s="980"/>
      <c r="C6" s="980"/>
      <c r="D6" s="980"/>
      <c r="E6" s="980"/>
      <c r="F6" s="980"/>
      <c r="G6" s="980"/>
      <c r="H6" s="981"/>
    </row>
    <row r="7" spans="1:111" customFormat="1" ht="72" customHeight="1" thickBot="1" x14ac:dyDescent="0.35">
      <c r="A7" s="991"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92"/>
      <c r="C7" s="992"/>
      <c r="D7" s="992"/>
      <c r="E7" s="992"/>
      <c r="F7" s="992"/>
      <c r="G7" s="992"/>
      <c r="H7" s="993"/>
    </row>
    <row r="8" spans="1:111" ht="14.4" thickBot="1" x14ac:dyDescent="0.3">
      <c r="A8" s="53"/>
      <c r="C8" s="30"/>
      <c r="D8" s="30"/>
      <c r="E8" s="30"/>
      <c r="F8" s="30"/>
      <c r="G8" s="30"/>
      <c r="H8" s="63"/>
    </row>
    <row r="9" spans="1:111" s="51" customFormat="1" ht="30" customHeight="1" x14ac:dyDescent="0.3">
      <c r="A9" s="976" t="s">
        <v>84</v>
      </c>
      <c r="B9" s="965" t="s">
        <v>224</v>
      </c>
      <c r="C9" s="966" t="s">
        <v>198</v>
      </c>
      <c r="D9" s="966" t="s">
        <v>207</v>
      </c>
      <c r="E9" s="966" t="s">
        <v>225</v>
      </c>
      <c r="F9" s="977" t="s">
        <v>226</v>
      </c>
      <c r="G9" s="977"/>
      <c r="H9" s="978" t="s">
        <v>324</v>
      </c>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row>
    <row r="10" spans="1:111" s="52" customFormat="1" ht="48.75" customHeight="1" x14ac:dyDescent="0.3">
      <c r="A10" s="976"/>
      <c r="B10" s="965"/>
      <c r="C10" s="966"/>
      <c r="D10" s="966"/>
      <c r="E10" s="966"/>
      <c r="F10" s="977"/>
      <c r="G10" s="977"/>
      <c r="H10" s="978"/>
    </row>
    <row r="11" spans="1:111" s="314" customFormat="1" ht="149.25" customHeight="1" x14ac:dyDescent="0.3">
      <c r="A11" s="1002" t="str">
        <f>DESCRIPCION!A12</f>
        <v>Posibilidad  de pérdida reputacional  por desvío de los resultados  de la auditoría en beneficio propio o del auditado.</v>
      </c>
      <c r="B11" s="280" t="str">
        <f>DESCRIPCION!D12</f>
        <v>Asignación de auditorias a procesos no acordes al perfil profesional del auditor.</v>
      </c>
      <c r="C11" s="176" t="str">
        <f>'CONTROLES Y EVALUACION'!C11</f>
        <v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desarrollar la auditoria. </v>
      </c>
      <c r="D11" s="280" t="str">
        <f>'CONTROLES Y EVALUACION'!H11</f>
        <v>Fuerte</v>
      </c>
      <c r="E11" s="280" t="str">
        <f>'CONTROLES Y EVALUACION'!I11</f>
        <v>Fuerte (Siempre se Ejecuta)</v>
      </c>
      <c r="F11" s="312" t="str">
        <f t="shared" ref="F11:F17"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313">
        <f>IF(F11="Fuerte",100,IF(F11="Moderado",50,IF(F11="Débil",0," ")))</f>
        <v>100</v>
      </c>
      <c r="H11" s="412" t="str">
        <f>IF(G16=100,"Fuerte",IF(AND(G16&gt;=50,G16&lt;=99),"Moderado",IF(AND(G16&gt;0,G16&lt;=49),"Débil"," ")))</f>
        <v>Fuerte</v>
      </c>
    </row>
    <row r="12" spans="1:111" s="314" customFormat="1" ht="194.25" customHeight="1" x14ac:dyDescent="0.3">
      <c r="A12" s="888"/>
      <c r="B12" s="280" t="str">
        <f>DESCRIPCION!D13</f>
        <v>Tráfico de influencias</v>
      </c>
      <c r="C12" s="176" t="str">
        <f>'CONTROLES Y EVALUACION'!C22</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2" s="280" t="str">
        <f>'CONTROLES Y EVALUACION'!H22</f>
        <v>Fuerte</v>
      </c>
      <c r="E12" s="280" t="str">
        <f>'CONTROLES Y EVALUACION'!I22</f>
        <v>Fuerte (Siempre se Ejecuta)</v>
      </c>
      <c r="F12" s="312" t="str">
        <f t="shared" si="0"/>
        <v>Fuerte</v>
      </c>
      <c r="G12" s="313">
        <f t="shared" ref="G12:G13" si="1">IF(F12="Fuerte",100,IF(F12="Moderado",50,IF(F12="Débil",0," ")))</f>
        <v>100</v>
      </c>
      <c r="H12" s="715"/>
    </row>
    <row r="13" spans="1:111" s="314" customFormat="1" ht="198" customHeight="1" x14ac:dyDescent="0.3">
      <c r="A13" s="888"/>
      <c r="B13" s="280" t="str">
        <f>DESCRIPCION!D14</f>
        <v>Prevalencia de los intereses particulares sobre los generales</v>
      </c>
      <c r="C13" s="176" t="str">
        <f>'CONTROLES Y EVALUACION'!C33</f>
        <v xml:space="preserve">1) El Jefe de la Oficina de Control Interno, 2) semestralmente 3) con el propósito de verificar el cumplimiento de principios y lineamientos de conducta, establecidos en el  Código de Ética del Auditor Interno,  el cumplimiento de los   lineamientos anti soborno  establecidos en la política del SIG; así como la identificación y declaración del conflicto de interés  4) constata que el personal auditor adscrito a la Oficina,  no se encuentre  inmerso en procesos de  investigación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como Evidencia de aplicación del control  queda el memorando de solicitud de información a control disciplinario y el memorando de respuesta, en caso de presentarse investigaciones disciplinarias: El fallo del proceso con la respectiva sanción,  la solicitud  y  traslado del funcionario en caso de confirmarse la falta. </v>
      </c>
      <c r="D13" s="280" t="str">
        <f>'CONTROLES Y EVALUACION'!H33</f>
        <v>Fuerte</v>
      </c>
      <c r="E13" s="280" t="str">
        <f>'CONTROLES Y EVALUACION'!I33</f>
        <v>Fuerte (Siempre se Ejecuta)</v>
      </c>
      <c r="F13" s="312" t="str">
        <f t="shared" si="0"/>
        <v>Fuerte</v>
      </c>
      <c r="G13" s="313">
        <f t="shared" si="1"/>
        <v>100</v>
      </c>
      <c r="H13" s="715"/>
    </row>
    <row r="14" spans="1:111" s="314" customFormat="1" ht="168" customHeight="1" x14ac:dyDescent="0.3">
      <c r="A14" s="957"/>
      <c r="B14" s="218" t="str">
        <f>DESCRIPCION!D15</f>
        <v xml:space="preserve">Conflicto de interés no comunicado </v>
      </c>
      <c r="C14" s="176" t="str">
        <f>'CONTROLES Y EVALUACION'!C44</f>
        <v>Los profesionales adscritos a la Oficina de Control Interno, en el evento de la  programación o actualización del Plan Anual de Auditorías, deberán garantizar la preservación de la objetividad en su labor. En este sentido, deberán comunicar al jefe de la Oficina de Control Interno cualquier conflicto de interés relacionado con la asignación de auditorías en procesos en los que hayan intervenido en un periodo inferior a dos años, contados a partir de la fecha de asignación hacia atrás. Asimismo, deberán informar si existen conflictos de interés derivados de lazos de consanguinidad, afinidad o vínculo civil con los sujetos auditados. La omisión de esta declaración podrá dar lugar a la apertura de un proceso de investigación disciplinaria o recusación. Dichos conflictos deberán ser documentados mediante el acta del comité técnico o un oficio, en caso de ser comunicado por escrito.</v>
      </c>
      <c r="D14" s="280" t="str">
        <f>'CONTROLES Y EVALUACION'!H44</f>
        <v>Fuerte</v>
      </c>
      <c r="E14" s="280" t="str">
        <f>'CONTROLES Y EVALUACION'!I44</f>
        <v>Fuerte (Siempre se Ejecuta)</v>
      </c>
      <c r="F14" s="312" t="str">
        <f t="shared" si="0"/>
        <v>Fuerte</v>
      </c>
      <c r="G14" s="313">
        <f>IF(F14="Fuerte",100,IF(F14="Moderado",50,IF(F14="Débil",0," ")))</f>
        <v>100</v>
      </c>
      <c r="H14" s="715"/>
    </row>
    <row r="15" spans="1:111" s="309" customFormat="1" ht="284.25" customHeight="1" x14ac:dyDescent="0.3">
      <c r="A15" s="957"/>
      <c r="B15" s="280" t="str">
        <f>DESCRIPCION!D16</f>
        <v>Inobservancia a los lineamientos establecidos en el  Código de Ética del Auditor Interno, estatuto de auditoria y lineamientos  anti soborno establecidos en la política del  SIG,  en el desarrollo de las auditorías</v>
      </c>
      <c r="C15" s="280" t="s">
        <v>546</v>
      </c>
      <c r="D15" s="280" t="str">
        <f>'CONTROLES Y EVALUACION'!H55</f>
        <v>Fuerte</v>
      </c>
      <c r="E15" s="280" t="str">
        <f>'CONTROLES Y EVALUACION'!I55</f>
        <v>Fuerte (Siempre se Ejecuta)</v>
      </c>
      <c r="F15" s="312" t="str">
        <f>'CONTROLES Y EVALUACION'!J55</f>
        <v>Fuerte</v>
      </c>
      <c r="G15" s="313">
        <f>IF(F15="Fuerte",100,IF(F15="Moderado",50,IF(F15="Débil",0," ")))</f>
        <v>100</v>
      </c>
      <c r="H15" s="715"/>
    </row>
    <row r="16" spans="1:111" ht="39" hidden="1" customHeight="1" x14ac:dyDescent="0.25">
      <c r="A16" s="171"/>
      <c r="B16" s="76"/>
      <c r="C16" s="176"/>
      <c r="D16" s="77"/>
      <c r="E16" s="77"/>
      <c r="F16" s="91" t="str">
        <f t="shared" si="0"/>
        <v xml:space="preserve"> </v>
      </c>
      <c r="G16" s="185">
        <f>AVERAGE(G11:G15)</f>
        <v>100</v>
      </c>
      <c r="H16" s="183"/>
    </row>
    <row r="17" spans="1:8" ht="166.5" hidden="1" customHeight="1" x14ac:dyDescent="0.25">
      <c r="A17" s="184"/>
      <c r="B17" s="76" t="e">
        <f>DESCRIPCION!#REF!</f>
        <v>#REF!</v>
      </c>
      <c r="C17" s="92"/>
      <c r="D17" s="77" t="str">
        <f>'CONTROLES Y EVALUACION'!H88</f>
        <v xml:space="preserve"> </v>
      </c>
      <c r="E17" s="77">
        <f>'CONTROLES Y EVALUACION'!I88</f>
        <v>0</v>
      </c>
      <c r="F17" s="91" t="str">
        <f t="shared" si="0"/>
        <v xml:space="preserve"> </v>
      </c>
      <c r="G17" s="161" t="str">
        <f>IF(F17="Fuerte",100,IF(F17="Moderado",50,IF(F17="Débil",0," ")))</f>
        <v xml:space="preserve"> </v>
      </c>
      <c r="H17" s="183"/>
    </row>
    <row r="18" spans="1:8" ht="156.75" hidden="1" customHeight="1" x14ac:dyDescent="0.25">
      <c r="A18" s="182"/>
      <c r="B18" s="76"/>
      <c r="C18" s="92"/>
      <c r="D18" s="77"/>
      <c r="E18" s="77"/>
      <c r="F18" s="91"/>
      <c r="G18" s="161" t="str">
        <f t="shared" ref="G18" si="2">IF(F18="Fuerte",100,IF(F18="Moderado",50,IF(F18="Débil",0," ")))</f>
        <v xml:space="preserve"> </v>
      </c>
      <c r="H18" s="183"/>
    </row>
    <row r="19" spans="1:8" ht="32.25" hidden="1" customHeight="1" x14ac:dyDescent="0.25">
      <c r="A19" s="999"/>
      <c r="B19" s="1000"/>
      <c r="C19" s="1000"/>
      <c r="D19" s="1000"/>
      <c r="E19" s="1000"/>
      <c r="F19" s="1001"/>
      <c r="G19" s="173"/>
      <c r="H19" s="183"/>
    </row>
    <row r="20" spans="1:8" ht="114" hidden="1" customHeight="1" x14ac:dyDescent="0.25">
      <c r="A20" s="171"/>
      <c r="B20" s="76"/>
      <c r="C20" s="92"/>
      <c r="D20" s="77"/>
      <c r="E20" s="77"/>
      <c r="F20" s="91"/>
      <c r="G20" s="59" t="str">
        <f t="shared" ref="G20" si="3">IF(F20="Fuerte",100,IF(F20="Moderado",50,IF(F20="Débil",0," ")))</f>
        <v xml:space="preserve"> </v>
      </c>
      <c r="H20" s="170"/>
    </row>
    <row r="21" spans="1:8" ht="100.5" hidden="1" customHeight="1" x14ac:dyDescent="0.25">
      <c r="A21" s="172"/>
      <c r="B21" s="76"/>
      <c r="C21" s="92"/>
      <c r="D21" s="77"/>
      <c r="E21" s="77"/>
      <c r="F21" s="91"/>
      <c r="G21" s="59"/>
      <c r="H21" s="170"/>
    </row>
    <row r="22" spans="1:8" ht="30" hidden="1" customHeight="1" x14ac:dyDescent="0.25">
      <c r="A22" s="996"/>
      <c r="B22" s="997"/>
      <c r="C22" s="997"/>
      <c r="D22" s="997"/>
      <c r="E22" s="997"/>
      <c r="F22" s="998"/>
      <c r="G22" s="93"/>
      <c r="H22" s="170"/>
    </row>
    <row r="23" spans="1:8" ht="107.25" hidden="1" customHeight="1" x14ac:dyDescent="0.25">
      <c r="A23" s="994"/>
      <c r="B23" s="76"/>
      <c r="C23" s="92"/>
      <c r="D23" s="77"/>
      <c r="E23" s="77"/>
      <c r="F23" s="91"/>
      <c r="G23" s="59" t="str">
        <f>IF(F23="Fuerte",100,IF(F23="Moderado",50,IF(F23="Débil",0," ")))</f>
        <v xml:space="preserve"> </v>
      </c>
      <c r="H23" s="985" t="e">
        <f>IF(G26=100,"Fuerte",IF(AND(G26&gt;=50,G26&lt;=99),"Moderado",IF(AND(G26&gt;0,G26&lt;=49),"Débil"," ")))</f>
        <v>#DIV/0!</v>
      </c>
    </row>
    <row r="24" spans="1:8" ht="108.75" hidden="1" customHeight="1" x14ac:dyDescent="0.25">
      <c r="A24" s="938"/>
      <c r="B24" s="76"/>
      <c r="C24" s="92"/>
      <c r="D24" s="77"/>
      <c r="E24" s="77"/>
      <c r="F24" s="91"/>
      <c r="G24" s="59" t="str">
        <f t="shared" ref="G24:G25" si="4">IF(F24="Fuerte",100,IF(F24="Moderado",50,IF(F24="Débil",0," ")))</f>
        <v xml:space="preserve"> </v>
      </c>
      <c r="H24" s="986"/>
    </row>
    <row r="25" spans="1:8" ht="111" hidden="1" customHeight="1" x14ac:dyDescent="0.25">
      <c r="A25" s="939"/>
      <c r="B25" s="76"/>
      <c r="C25" s="92"/>
      <c r="D25" s="77"/>
      <c r="E25" s="77"/>
      <c r="F25" s="91"/>
      <c r="G25" s="59" t="str">
        <f t="shared" si="4"/>
        <v xml:space="preserve"> </v>
      </c>
      <c r="H25" s="986"/>
    </row>
    <row r="26" spans="1:8" ht="31.5" hidden="1" customHeight="1" x14ac:dyDescent="0.25">
      <c r="A26" s="996"/>
      <c r="B26" s="997"/>
      <c r="C26" s="997"/>
      <c r="D26" s="997"/>
      <c r="E26" s="997"/>
      <c r="F26" s="998"/>
      <c r="G26" s="93" t="e">
        <f>AVERAGE(G23:G25)</f>
        <v>#DIV/0!</v>
      </c>
      <c r="H26" s="995"/>
    </row>
    <row r="27" spans="1:8" ht="85.5" hidden="1" customHeight="1" x14ac:dyDescent="0.25">
      <c r="A27" s="994"/>
      <c r="B27" s="76"/>
      <c r="C27" s="92"/>
      <c r="D27" s="77"/>
      <c r="E27" s="77"/>
      <c r="F27" s="91"/>
      <c r="G27" s="59" t="str">
        <f>IF(F27="Fuerte",100,IF(F27="Moderado",50,IF(F27="Débil",0," ")))</f>
        <v xml:space="preserve"> </v>
      </c>
      <c r="H27" s="985" t="e">
        <f>IF(G30=100,"Fuerte",IF(AND(G30&gt;=50,G30&lt;=99),"Moderado",IF(AND(G30&gt;0,G30&lt;=49),"Débil"," ")))</f>
        <v>#DIV/0!</v>
      </c>
    </row>
    <row r="28" spans="1:8" ht="92.25" hidden="1" customHeight="1" x14ac:dyDescent="0.25">
      <c r="A28" s="938"/>
      <c r="B28" s="76"/>
      <c r="C28" s="92"/>
      <c r="D28" s="77"/>
      <c r="E28" s="77"/>
      <c r="F28" s="91"/>
      <c r="G28" s="59" t="str">
        <f t="shared" ref="G28:G29" si="5">IF(F28="Fuerte",100,IF(F28="Moderado",50,IF(F28="Débil",0," ")))</f>
        <v xml:space="preserve"> </v>
      </c>
      <c r="H28" s="986"/>
    </row>
    <row r="29" spans="1:8" ht="86.25" hidden="1" customHeight="1" x14ac:dyDescent="0.25">
      <c r="A29" s="939"/>
      <c r="B29" s="76"/>
      <c r="C29" s="92"/>
      <c r="D29" s="77"/>
      <c r="E29" s="77"/>
      <c r="F29" s="91"/>
      <c r="G29" s="59" t="str">
        <f t="shared" si="5"/>
        <v xml:space="preserve"> </v>
      </c>
      <c r="H29" s="986"/>
    </row>
    <row r="30" spans="1:8" ht="28.5" hidden="1" customHeight="1" x14ac:dyDescent="0.25">
      <c r="A30" s="153"/>
      <c r="B30" s="154"/>
      <c r="C30" s="154"/>
      <c r="D30" s="154"/>
      <c r="E30" s="154"/>
      <c r="F30" s="91"/>
      <c r="G30" s="93" t="e">
        <f>AVERAGE(G27:G29)</f>
        <v>#DIV/0!</v>
      </c>
      <c r="H30" s="995"/>
    </row>
    <row r="31" spans="1:8" ht="71.25" hidden="1" customHeight="1" x14ac:dyDescent="0.25">
      <c r="A31" s="994"/>
      <c r="B31" s="76"/>
      <c r="C31" s="92"/>
      <c r="D31" s="77"/>
      <c r="E31" s="77"/>
      <c r="F31" s="91"/>
      <c r="G31" s="59" t="str">
        <f>IF(F31="Fuerte",100,IF(F31="Moderado",50,IF(F31="Débil",0," ")))</f>
        <v xml:space="preserve"> </v>
      </c>
      <c r="H31" s="985" t="e">
        <f>IF(G34=100,"Fuerte",IF(AND(G34&gt;=50,G34&lt;=99),"Moderado",IF(AND(G34&gt;0,G34&lt;=49),"Débil"," ")))</f>
        <v>#DIV/0!</v>
      </c>
    </row>
    <row r="32" spans="1:8" ht="91.5" hidden="1" customHeight="1" x14ac:dyDescent="0.25">
      <c r="A32" s="938"/>
      <c r="B32" s="76"/>
      <c r="C32" s="92"/>
      <c r="D32" s="77"/>
      <c r="E32" s="77"/>
      <c r="F32" s="91"/>
      <c r="G32" s="59" t="str">
        <f t="shared" ref="G32:G33" si="6">IF(F32="Fuerte",100,IF(F32="Moderado",50,IF(F32="Débil",0," ")))</f>
        <v xml:space="preserve"> </v>
      </c>
      <c r="H32" s="986"/>
    </row>
    <row r="33" spans="1:8" ht="85.5" hidden="1" customHeight="1" x14ac:dyDescent="0.25">
      <c r="A33" s="939"/>
      <c r="B33" s="76"/>
      <c r="C33" s="92"/>
      <c r="D33" s="77"/>
      <c r="E33" s="77"/>
      <c r="F33" s="91"/>
      <c r="G33" s="59" t="str">
        <f t="shared" si="6"/>
        <v xml:space="preserve"> </v>
      </c>
      <c r="H33" s="986"/>
    </row>
    <row r="34" spans="1:8" ht="33.75" hidden="1" customHeight="1" x14ac:dyDescent="0.25">
      <c r="A34" s="996"/>
      <c r="B34" s="997"/>
      <c r="C34" s="997"/>
      <c r="D34" s="997"/>
      <c r="E34" s="997"/>
      <c r="F34" s="998"/>
      <c r="G34" s="93" t="e">
        <f>AVERAGE(G31:G33)</f>
        <v>#DIV/0!</v>
      </c>
      <c r="H34" s="995"/>
    </row>
    <row r="35" spans="1:8" ht="107.25" hidden="1" customHeight="1" x14ac:dyDescent="0.25">
      <c r="A35" s="982"/>
      <c r="B35" s="76"/>
      <c r="C35" s="92"/>
      <c r="D35" s="77"/>
      <c r="E35" s="77"/>
      <c r="F35" s="91"/>
      <c r="G35" s="59" t="str">
        <f>IF(F35="Fuerte",100,IF(F35="Moderado",50,IF(F35="Débil",0," ")))</f>
        <v xml:space="preserve"> </v>
      </c>
      <c r="H35" s="985" t="e">
        <f>IF(G38=100,"Fuerte",IF(AND(G38&gt;=50,G38&lt;=99),"Moderado",IF(AND(G38&gt;0,G38&lt;=49),"Débil"," ")))</f>
        <v>#DIV/0!</v>
      </c>
    </row>
    <row r="36" spans="1:8" ht="99.75" hidden="1" customHeight="1" x14ac:dyDescent="0.25">
      <c r="A36" s="983"/>
      <c r="B36" s="76"/>
      <c r="C36" s="92"/>
      <c r="D36" s="77"/>
      <c r="E36" s="77"/>
      <c r="F36" s="91"/>
      <c r="G36" s="59" t="str">
        <f>IF(F36="Fuerte",100,IF(F36="Moderado",50,IF(F36="Débil",0," ")))</f>
        <v xml:space="preserve"> </v>
      </c>
      <c r="H36" s="986"/>
    </row>
    <row r="37" spans="1:8" ht="96" hidden="1" customHeight="1" x14ac:dyDescent="0.25">
      <c r="A37" s="984"/>
      <c r="B37" s="76"/>
      <c r="C37" s="92"/>
      <c r="D37" s="77"/>
      <c r="E37" s="77"/>
      <c r="F37" s="91"/>
      <c r="G37" s="59" t="str">
        <f>IF(F37="Fuerte",100,IF(F37="Moderado",50,IF(F37="Débil",0," ")))</f>
        <v xml:space="preserve"> </v>
      </c>
      <c r="H37" s="986"/>
    </row>
    <row r="38" spans="1:8" ht="30.75" hidden="1" customHeight="1" thickBot="1" x14ac:dyDescent="0.3">
      <c r="A38" s="988"/>
      <c r="B38" s="989"/>
      <c r="C38" s="989"/>
      <c r="D38" s="989"/>
      <c r="E38" s="989"/>
      <c r="F38" s="990"/>
      <c r="G38" s="94" t="e">
        <f>AVERAGE(G35:G37)</f>
        <v>#DIV/0!</v>
      </c>
      <c r="H38" s="987"/>
    </row>
  </sheetData>
  <sheetProtection selectLockedCells="1"/>
  <mergeCells count="32">
    <mergeCell ref="A35:A37"/>
    <mergeCell ref="H35:H38"/>
    <mergeCell ref="A38:F38"/>
    <mergeCell ref="A7:H7"/>
    <mergeCell ref="A27:A29"/>
    <mergeCell ref="H27:H30"/>
    <mergeCell ref="A31:A33"/>
    <mergeCell ref="H31:H34"/>
    <mergeCell ref="A34:F34"/>
    <mergeCell ref="A22:F22"/>
    <mergeCell ref="A23:A25"/>
    <mergeCell ref="H23:H26"/>
    <mergeCell ref="A26:F26"/>
    <mergeCell ref="A19:F19"/>
    <mergeCell ref="H11:H15"/>
    <mergeCell ref="A11:A15"/>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6:H6"/>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7"/>
  <sheetViews>
    <sheetView zoomScale="80" zoomScaleNormal="80" workbookViewId="0">
      <selection activeCell="A9" sqref="A9:F9"/>
    </sheetView>
  </sheetViews>
  <sheetFormatPr baseColWidth="10" defaultColWidth="11.44140625" defaultRowHeight="13.8" x14ac:dyDescent="0.25"/>
  <cols>
    <col min="1" max="1" width="29.44140625" style="1" customWidth="1"/>
    <col min="2" max="2" width="36.6640625" style="1" customWidth="1"/>
    <col min="3" max="3" width="30.33203125" style="1" customWidth="1"/>
    <col min="4" max="4" width="45.6640625" style="1" customWidth="1"/>
    <col min="5" max="5" width="32.5546875" style="1" customWidth="1"/>
    <col min="6" max="6" width="40.44140625" style="1" customWidth="1"/>
    <col min="7" max="16384" width="11.44140625" style="1"/>
  </cols>
  <sheetData>
    <row r="1" spans="1:10" ht="15" customHeight="1" x14ac:dyDescent="0.25">
      <c r="A1" s="374"/>
      <c r="B1" s="429" t="s">
        <v>494</v>
      </c>
      <c r="C1" s="429"/>
      <c r="D1" s="429"/>
      <c r="E1" s="28" t="s">
        <v>413</v>
      </c>
      <c r="F1" s="377"/>
      <c r="G1" s="2"/>
      <c r="J1" s="431"/>
    </row>
    <row r="2" spans="1:10" ht="15" customHeight="1" x14ac:dyDescent="0.25">
      <c r="A2" s="375"/>
      <c r="B2" s="430"/>
      <c r="C2" s="430"/>
      <c r="D2" s="430"/>
      <c r="E2" s="27" t="s">
        <v>414</v>
      </c>
      <c r="F2" s="378"/>
      <c r="G2" s="2"/>
      <c r="J2" s="431"/>
    </row>
    <row r="3" spans="1:10" ht="15" customHeight="1" x14ac:dyDescent="0.25">
      <c r="A3" s="375"/>
      <c r="B3" s="430" t="s">
        <v>495</v>
      </c>
      <c r="C3" s="430"/>
      <c r="D3" s="430"/>
      <c r="E3" s="27" t="s">
        <v>415</v>
      </c>
      <c r="F3" s="378"/>
      <c r="G3" s="2"/>
      <c r="J3" s="431"/>
    </row>
    <row r="4" spans="1:10" ht="15.75" customHeight="1" x14ac:dyDescent="0.25">
      <c r="A4" s="375"/>
      <c r="B4" s="430"/>
      <c r="C4" s="430"/>
      <c r="D4" s="430"/>
      <c r="E4" s="27" t="s">
        <v>416</v>
      </c>
      <c r="F4" s="378"/>
      <c r="G4" s="2"/>
      <c r="J4" s="431"/>
    </row>
    <row r="5" spans="1:10" ht="15.75" customHeight="1" x14ac:dyDescent="0.25">
      <c r="A5" s="426"/>
      <c r="B5" s="427"/>
      <c r="C5" s="427"/>
      <c r="D5" s="427"/>
      <c r="E5" s="427"/>
      <c r="F5" s="428"/>
      <c r="G5" s="2"/>
      <c r="J5" s="277"/>
    </row>
    <row r="6" spans="1:10" ht="15" customHeight="1" x14ac:dyDescent="0.25">
      <c r="A6" s="413" t="s">
        <v>5</v>
      </c>
      <c r="B6" s="414"/>
      <c r="C6" s="414"/>
      <c r="D6" s="414"/>
      <c r="E6" s="414"/>
      <c r="F6" s="415"/>
    </row>
    <row r="7" spans="1:10" ht="15.75" customHeight="1" x14ac:dyDescent="0.25">
      <c r="A7" s="413"/>
      <c r="B7" s="414"/>
      <c r="C7" s="414"/>
      <c r="D7" s="414"/>
      <c r="E7" s="414"/>
      <c r="F7" s="415"/>
    </row>
    <row r="8" spans="1:10" ht="27" customHeight="1" x14ac:dyDescent="0.25">
      <c r="A8" s="416" t="s">
        <v>496</v>
      </c>
      <c r="B8" s="417"/>
      <c r="C8" s="417"/>
      <c r="D8" s="417"/>
      <c r="E8" s="417"/>
      <c r="F8" s="418"/>
    </row>
    <row r="9" spans="1:10" ht="61.5" customHeight="1" thickBot="1" x14ac:dyDescent="0.3">
      <c r="A9" s="419" t="s">
        <v>497</v>
      </c>
      <c r="B9" s="420"/>
      <c r="C9" s="420"/>
      <c r="D9" s="420"/>
      <c r="E9" s="420"/>
      <c r="F9" s="421"/>
    </row>
    <row r="10" spans="1:10" ht="18.75" customHeight="1" thickBot="1" x14ac:dyDescent="0.3">
      <c r="A10" s="422"/>
      <c r="B10" s="422"/>
      <c r="C10" s="422"/>
      <c r="D10" s="422"/>
      <c r="E10" s="422"/>
      <c r="F10" s="422"/>
    </row>
    <row r="11" spans="1:10" ht="22.5" customHeight="1" thickBot="1" x14ac:dyDescent="0.3">
      <c r="A11" s="286" t="s">
        <v>6</v>
      </c>
      <c r="B11" s="287" t="s">
        <v>7</v>
      </c>
      <c r="C11" s="287" t="s">
        <v>8</v>
      </c>
      <c r="D11" s="287" t="s">
        <v>7</v>
      </c>
      <c r="E11" s="287" t="s">
        <v>9</v>
      </c>
      <c r="F11" s="288" t="s">
        <v>7</v>
      </c>
    </row>
    <row r="12" spans="1:10" ht="75" customHeight="1" x14ac:dyDescent="0.25">
      <c r="A12" s="423" t="s">
        <v>269</v>
      </c>
      <c r="B12" s="187" t="s">
        <v>311</v>
      </c>
      <c r="C12" s="407" t="s">
        <v>287</v>
      </c>
      <c r="D12" s="187" t="s">
        <v>531</v>
      </c>
      <c r="E12" s="407" t="s">
        <v>280</v>
      </c>
      <c r="F12" s="222" t="s">
        <v>532</v>
      </c>
    </row>
    <row r="13" spans="1:10" ht="60" customHeight="1" x14ac:dyDescent="0.25">
      <c r="A13" s="424"/>
      <c r="B13" s="218" t="s">
        <v>312</v>
      </c>
      <c r="C13" s="408"/>
      <c r="D13" s="227" t="s">
        <v>498</v>
      </c>
      <c r="E13" s="408"/>
      <c r="F13" s="223" t="s">
        <v>310</v>
      </c>
    </row>
    <row r="14" spans="1:10" ht="101.25" customHeight="1" x14ac:dyDescent="0.25">
      <c r="A14" s="424"/>
      <c r="B14" s="175" t="s">
        <v>499</v>
      </c>
      <c r="C14" s="408"/>
      <c r="D14" s="175" t="s">
        <v>542</v>
      </c>
      <c r="E14" s="408"/>
      <c r="F14" s="224" t="s">
        <v>500</v>
      </c>
    </row>
    <row r="15" spans="1:10" ht="73.5" customHeight="1" x14ac:dyDescent="0.25">
      <c r="A15" s="424"/>
      <c r="B15" s="175"/>
      <c r="C15" s="408"/>
      <c r="D15" s="175" t="s">
        <v>360</v>
      </c>
      <c r="E15" s="408"/>
      <c r="F15" s="225" t="s">
        <v>501</v>
      </c>
    </row>
    <row r="16" spans="1:10" ht="59.25" customHeight="1" x14ac:dyDescent="0.25">
      <c r="A16" s="425"/>
      <c r="B16" s="218"/>
      <c r="C16" s="408"/>
      <c r="D16" s="175" t="s">
        <v>502</v>
      </c>
      <c r="E16" s="408"/>
      <c r="F16" s="225" t="s">
        <v>349</v>
      </c>
    </row>
    <row r="17" spans="1:6" ht="69.75" customHeight="1" x14ac:dyDescent="0.25">
      <c r="A17" s="282"/>
      <c r="B17" s="175"/>
      <c r="C17" s="280"/>
      <c r="D17" s="218"/>
      <c r="E17" s="408"/>
      <c r="F17" s="234" t="s">
        <v>503</v>
      </c>
    </row>
    <row r="18" spans="1:6" ht="66.75" customHeight="1" x14ac:dyDescent="0.25">
      <c r="A18" s="241" t="s">
        <v>270</v>
      </c>
      <c r="B18" s="175" t="s">
        <v>305</v>
      </c>
      <c r="C18" s="240"/>
      <c r="D18" s="281"/>
      <c r="E18" s="408"/>
      <c r="F18" s="235" t="s">
        <v>504</v>
      </c>
    </row>
    <row r="19" spans="1:6" ht="73.5" customHeight="1" x14ac:dyDescent="0.25">
      <c r="A19" s="241" t="s">
        <v>271</v>
      </c>
      <c r="B19" s="236" t="s">
        <v>505</v>
      </c>
      <c r="C19" s="407" t="s">
        <v>276</v>
      </c>
      <c r="D19" s="188" t="s">
        <v>306</v>
      </c>
      <c r="E19" s="279" t="s">
        <v>283</v>
      </c>
      <c r="F19" s="228" t="s">
        <v>543</v>
      </c>
    </row>
    <row r="20" spans="1:6" ht="65.25" customHeight="1" x14ac:dyDescent="0.25">
      <c r="A20" s="409" t="s">
        <v>274</v>
      </c>
      <c r="B20" s="186" t="s">
        <v>343</v>
      </c>
      <c r="C20" s="408"/>
      <c r="D20" s="188" t="s">
        <v>307</v>
      </c>
      <c r="E20" s="279" t="s">
        <v>245</v>
      </c>
      <c r="F20" s="234" t="s">
        <v>310</v>
      </c>
    </row>
    <row r="21" spans="1:6" ht="66.75" customHeight="1" x14ac:dyDescent="0.25">
      <c r="A21" s="410"/>
      <c r="B21" s="186" t="s">
        <v>359</v>
      </c>
      <c r="C21" s="408"/>
      <c r="D21" s="188" t="s">
        <v>356</v>
      </c>
      <c r="E21" s="279"/>
      <c r="F21" s="234"/>
    </row>
    <row r="22" spans="1:6" ht="93.75" customHeight="1" x14ac:dyDescent="0.25">
      <c r="A22" s="410"/>
      <c r="B22" s="186" t="s">
        <v>506</v>
      </c>
      <c r="C22" s="408"/>
      <c r="D22" s="188" t="s">
        <v>533</v>
      </c>
      <c r="E22" s="279"/>
      <c r="F22" s="234"/>
    </row>
    <row r="23" spans="1:6" ht="61.5" customHeight="1" x14ac:dyDescent="0.25">
      <c r="A23" s="411"/>
      <c r="B23" s="186" t="s">
        <v>507</v>
      </c>
      <c r="C23" s="408"/>
      <c r="D23" s="188" t="s">
        <v>308</v>
      </c>
      <c r="E23" s="279"/>
      <c r="F23" s="242"/>
    </row>
    <row r="24" spans="1:6" ht="57.75" customHeight="1" x14ac:dyDescent="0.25">
      <c r="A24" s="409" t="s">
        <v>272</v>
      </c>
      <c r="B24" s="186" t="s">
        <v>508</v>
      </c>
      <c r="C24" s="408"/>
      <c r="D24" s="189" t="s">
        <v>357</v>
      </c>
      <c r="E24" s="279"/>
      <c r="F24" s="242"/>
    </row>
    <row r="25" spans="1:6" ht="62.25" customHeight="1" x14ac:dyDescent="0.25">
      <c r="A25" s="410"/>
      <c r="B25" s="186" t="s">
        <v>358</v>
      </c>
      <c r="C25" s="408"/>
      <c r="D25" s="237" t="s">
        <v>509</v>
      </c>
      <c r="E25" s="279"/>
      <c r="F25" s="242"/>
    </row>
    <row r="26" spans="1:6" ht="77.25" customHeight="1" x14ac:dyDescent="0.25">
      <c r="A26" s="410"/>
      <c r="B26" s="226" t="s">
        <v>534</v>
      </c>
      <c r="C26" s="407" t="s">
        <v>286</v>
      </c>
      <c r="D26" s="188" t="s">
        <v>350</v>
      </c>
      <c r="E26" s="279"/>
      <c r="F26" s="242"/>
    </row>
    <row r="27" spans="1:6" ht="62.25" customHeight="1" x14ac:dyDescent="0.25">
      <c r="A27" s="410"/>
      <c r="B27" s="226" t="s">
        <v>432</v>
      </c>
      <c r="C27" s="407"/>
      <c r="D27" s="188"/>
      <c r="E27" s="279"/>
      <c r="F27" s="242"/>
    </row>
    <row r="28" spans="1:6" ht="81.75" customHeight="1" x14ac:dyDescent="0.25">
      <c r="A28" s="411"/>
      <c r="B28" s="178" t="s">
        <v>510</v>
      </c>
      <c r="C28" s="412"/>
      <c r="D28" s="188" t="s">
        <v>535</v>
      </c>
      <c r="E28" s="279"/>
      <c r="F28" s="285"/>
    </row>
    <row r="29" spans="1:6" ht="62.25" customHeight="1" x14ac:dyDescent="0.25">
      <c r="A29" s="278" t="s">
        <v>273</v>
      </c>
      <c r="B29" s="218" t="s">
        <v>368</v>
      </c>
      <c r="C29" s="412"/>
      <c r="D29" s="238" t="s">
        <v>363</v>
      </c>
      <c r="E29" s="279"/>
      <c r="F29" s="285"/>
    </row>
    <row r="30" spans="1:6" ht="62.25" customHeight="1" thickBot="1" x14ac:dyDescent="0.3">
      <c r="A30" s="243"/>
      <c r="B30" s="239"/>
      <c r="C30" s="244" t="s">
        <v>536</v>
      </c>
      <c r="D30" s="245" t="s">
        <v>309</v>
      </c>
      <c r="E30" s="244"/>
      <c r="F30" s="246"/>
    </row>
    <row r="31" spans="1:6" ht="65.25" customHeight="1" x14ac:dyDescent="0.25">
      <c r="A31" s="289"/>
      <c r="B31" s="95"/>
      <c r="C31" s="289"/>
      <c r="D31" s="290"/>
      <c r="E31" s="289"/>
      <c r="F31" s="290"/>
    </row>
    <row r="32" spans="1:6" ht="62.25" customHeight="1" x14ac:dyDescent="0.25">
      <c r="A32" s="289"/>
      <c r="B32" s="95"/>
      <c r="C32" s="289"/>
      <c r="D32" s="290"/>
      <c r="E32" s="289"/>
      <c r="F32" s="290"/>
    </row>
    <row r="33" spans="1:6" ht="63" customHeight="1" x14ac:dyDescent="0.25">
      <c r="A33" s="289"/>
      <c r="B33" s="95"/>
      <c r="C33" s="289"/>
      <c r="D33" s="290"/>
      <c r="E33" s="289"/>
      <c r="F33" s="95"/>
    </row>
    <row r="34" spans="1:6" ht="51.75" customHeight="1" x14ac:dyDescent="0.25">
      <c r="A34" s="289"/>
      <c r="B34" s="95"/>
      <c r="C34" s="289"/>
      <c r="D34" s="290"/>
      <c r="E34" s="289"/>
      <c r="F34" s="95"/>
    </row>
    <row r="35" spans="1:6" ht="52.5" customHeight="1" x14ac:dyDescent="0.25">
      <c r="A35" s="289"/>
      <c r="B35" s="290"/>
      <c r="C35" s="289"/>
      <c r="D35" s="290"/>
      <c r="E35" s="289"/>
      <c r="F35" s="290"/>
    </row>
    <row r="36" spans="1:6" ht="63.75" customHeight="1" x14ac:dyDescent="0.25">
      <c r="A36" s="289"/>
      <c r="B36" s="290"/>
      <c r="C36" s="289"/>
      <c r="D36" s="290"/>
      <c r="E36" s="289"/>
      <c r="F36" s="290"/>
    </row>
    <row r="37" spans="1:6" ht="66" customHeight="1" x14ac:dyDescent="0.25">
      <c r="A37" s="289"/>
      <c r="B37" s="149"/>
      <c r="C37" s="289"/>
      <c r="D37" s="291"/>
      <c r="E37" s="289"/>
      <c r="F37" s="149"/>
    </row>
    <row r="38" spans="1:6" ht="55.5" customHeight="1" x14ac:dyDescent="0.25">
      <c r="A38" s="289"/>
      <c r="B38" s="149"/>
      <c r="C38" s="289"/>
      <c r="D38" s="291"/>
      <c r="E38" s="289"/>
      <c r="F38" s="292"/>
    </row>
    <row r="39" spans="1:6" ht="51.75" customHeight="1" x14ac:dyDescent="0.25">
      <c r="A39" s="289"/>
      <c r="B39" s="292"/>
      <c r="C39" s="289"/>
      <c r="D39" s="293"/>
      <c r="E39" s="289"/>
      <c r="F39" s="292"/>
    </row>
    <row r="40" spans="1:6" ht="55.5" customHeight="1" x14ac:dyDescent="0.25">
      <c r="A40" s="289"/>
      <c r="B40" s="292"/>
      <c r="C40" s="289"/>
      <c r="D40" s="292"/>
      <c r="E40" s="289"/>
      <c r="F40" s="292"/>
    </row>
    <row r="41" spans="1:6" ht="55.5" customHeight="1" x14ac:dyDescent="0.25">
      <c r="A41" s="289"/>
      <c r="B41" s="292"/>
      <c r="C41" s="289"/>
      <c r="D41" s="292"/>
      <c r="E41" s="289"/>
      <c r="F41" s="292"/>
    </row>
    <row r="42" spans="1:6" ht="54.75" customHeight="1" x14ac:dyDescent="0.25">
      <c r="A42" s="289"/>
      <c r="B42" s="292"/>
      <c r="C42" s="289"/>
      <c r="D42" s="292"/>
      <c r="E42" s="289"/>
      <c r="F42" s="292"/>
    </row>
    <row r="43" spans="1:6" ht="56.25" customHeight="1" x14ac:dyDescent="0.25">
      <c r="A43" s="289"/>
      <c r="B43" s="292"/>
      <c r="C43" s="289"/>
      <c r="D43" s="292"/>
      <c r="E43" s="289"/>
      <c r="F43" s="292"/>
    </row>
    <row r="44" spans="1:6" ht="54.75" customHeight="1" x14ac:dyDescent="0.25">
      <c r="A44" s="289"/>
      <c r="B44" s="149"/>
      <c r="C44" s="289"/>
      <c r="D44" s="291"/>
      <c r="E44" s="289"/>
      <c r="F44" s="149"/>
    </row>
    <row r="45" spans="1:6" ht="55.5" customHeight="1" x14ac:dyDescent="0.25">
      <c r="A45" s="289"/>
      <c r="B45" s="149"/>
      <c r="C45" s="289"/>
      <c r="D45" s="291"/>
      <c r="E45" s="289"/>
      <c r="F45" s="292"/>
    </row>
    <row r="46" spans="1:6" ht="54.75" customHeight="1" x14ac:dyDescent="0.25">
      <c r="A46" s="289"/>
      <c r="B46" s="292"/>
      <c r="C46" s="289"/>
      <c r="D46" s="293"/>
      <c r="E46" s="289"/>
      <c r="F46" s="292"/>
    </row>
    <row r="47" spans="1:6" ht="55.5" customHeight="1" x14ac:dyDescent="0.25">
      <c r="A47" s="289"/>
      <c r="B47" s="292"/>
      <c r="C47" s="289"/>
      <c r="D47" s="292"/>
      <c r="E47" s="289"/>
      <c r="F47" s="292"/>
    </row>
    <row r="48" spans="1:6" ht="56.25" customHeight="1" x14ac:dyDescent="0.25">
      <c r="A48" s="289"/>
      <c r="B48" s="292"/>
      <c r="C48" s="289"/>
      <c r="D48" s="292"/>
      <c r="E48" s="289"/>
      <c r="F48" s="292"/>
    </row>
    <row r="49" spans="1:6" ht="59.25" customHeight="1" x14ac:dyDescent="0.25">
      <c r="A49" s="289"/>
      <c r="B49" s="292"/>
      <c r="C49" s="289"/>
      <c r="D49" s="292"/>
      <c r="E49" s="289"/>
      <c r="F49" s="292"/>
    </row>
    <row r="50" spans="1:6" ht="55.5" customHeight="1" x14ac:dyDescent="0.25">
      <c r="A50" s="289"/>
      <c r="B50" s="292"/>
      <c r="C50" s="289"/>
      <c r="D50" s="292"/>
      <c r="E50" s="289"/>
      <c r="F50" s="292"/>
    </row>
    <row r="51" spans="1:6" ht="55.5" customHeight="1" x14ac:dyDescent="0.25">
      <c r="A51" s="289"/>
      <c r="B51" s="149"/>
      <c r="C51" s="289"/>
      <c r="D51" s="291"/>
      <c r="E51" s="289"/>
      <c r="F51" s="149"/>
    </row>
    <row r="52" spans="1:6" ht="56.25" customHeight="1" x14ac:dyDescent="0.25">
      <c r="A52" s="289"/>
      <c r="B52" s="149"/>
      <c r="C52" s="289"/>
      <c r="D52" s="291"/>
      <c r="E52" s="289"/>
      <c r="F52" s="292"/>
    </row>
    <row r="53" spans="1:6" ht="54" customHeight="1" x14ac:dyDescent="0.25">
      <c r="A53" s="289"/>
      <c r="B53" s="292"/>
      <c r="C53" s="289"/>
      <c r="D53" s="293"/>
      <c r="E53" s="289"/>
      <c r="F53" s="292"/>
    </row>
    <row r="54" spans="1:6" ht="56.25" customHeight="1" x14ac:dyDescent="0.25">
      <c r="A54" s="289"/>
      <c r="B54" s="292"/>
      <c r="C54" s="289"/>
      <c r="D54" s="292"/>
      <c r="E54" s="289"/>
      <c r="F54" s="292"/>
    </row>
    <row r="55" spans="1:6" ht="59.25" customHeight="1" x14ac:dyDescent="0.25">
      <c r="A55" s="289"/>
      <c r="B55" s="292"/>
      <c r="C55" s="289"/>
      <c r="D55" s="292"/>
      <c r="E55" s="289"/>
      <c r="F55" s="292"/>
    </row>
    <row r="56" spans="1:6" ht="54.75" customHeight="1" x14ac:dyDescent="0.25">
      <c r="A56" s="289"/>
      <c r="B56" s="292"/>
      <c r="C56" s="289"/>
      <c r="D56" s="292"/>
      <c r="E56" s="289"/>
      <c r="F56" s="292"/>
    </row>
    <row r="57" spans="1:6" ht="55.5" customHeight="1" x14ac:dyDescent="0.25">
      <c r="A57" s="289"/>
      <c r="B57" s="292"/>
      <c r="C57" s="289"/>
      <c r="D57" s="292"/>
      <c r="E57" s="289"/>
      <c r="F57" s="292"/>
    </row>
  </sheetData>
  <mergeCells count="17">
    <mergeCell ref="A5:F5"/>
    <mergeCell ref="A1:A4"/>
    <mergeCell ref="B1:D2"/>
    <mergeCell ref="F1:F4"/>
    <mergeCell ref="J1:J4"/>
    <mergeCell ref="B3:D4"/>
    <mergeCell ref="C19:C25"/>
    <mergeCell ref="A20:A23"/>
    <mergeCell ref="A24:A28"/>
    <mergeCell ref="C26:C29"/>
    <mergeCell ref="A6:F7"/>
    <mergeCell ref="A8:F8"/>
    <mergeCell ref="A9:F9"/>
    <mergeCell ref="A10:F10"/>
    <mergeCell ref="A12:A16"/>
    <mergeCell ref="C12:C16"/>
    <mergeCell ref="E12:E18"/>
  </mergeCells>
  <pageMargins left="0.7" right="0.7" top="0.75" bottom="0.75" header="0.3" footer="0.3"/>
  <pageSetup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Hoja2!#REF!</xm:f>
          </x14:formula1>
          <xm:sqref>A12 A18:A22 A24:A27 A29 C18:C19 C12 C30 C26:C27 E12 E19:E30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499984740745262"/>
  </sheetPr>
  <dimension ref="A1:X243"/>
  <sheetViews>
    <sheetView workbookViewId="0">
      <selection activeCell="A8" sqref="A8:K8"/>
    </sheetView>
  </sheetViews>
  <sheetFormatPr baseColWidth="10" defaultRowHeight="14.4" x14ac:dyDescent="0.3"/>
  <cols>
    <col min="6" max="6" width="12.88671875" customWidth="1"/>
    <col min="8" max="8" width="10.5546875" customWidth="1"/>
    <col min="9" max="9" width="10.44140625" customWidth="1"/>
    <col min="11" max="11" width="14.88671875" customWidth="1"/>
    <col min="12" max="12" width="14.33203125" customWidth="1"/>
  </cols>
  <sheetData>
    <row r="1" spans="1:12" ht="15" customHeight="1" x14ac:dyDescent="0.3">
      <c r="A1" s="464"/>
      <c r="B1" s="834"/>
      <c r="C1" s="429" t="str">
        <f>[5]CONTEXTO!B1</f>
        <v xml:space="preserve">PROCESO:  SISTEMA INTEGRADO DE GESTIÓN </v>
      </c>
      <c r="D1" s="429"/>
      <c r="E1" s="429"/>
      <c r="F1" s="429"/>
      <c r="G1" s="835" t="s">
        <v>413</v>
      </c>
      <c r="H1" s="835"/>
      <c r="I1" s="835"/>
      <c r="J1" s="832"/>
      <c r="K1" s="377"/>
      <c r="L1" s="1"/>
    </row>
    <row r="2" spans="1:12" ht="15" customHeight="1" x14ac:dyDescent="0.3">
      <c r="A2" s="465"/>
      <c r="B2" s="459"/>
      <c r="C2" s="430"/>
      <c r="D2" s="430"/>
      <c r="E2" s="430"/>
      <c r="F2" s="430"/>
      <c r="G2" s="476" t="s">
        <v>423</v>
      </c>
      <c r="H2" s="476"/>
      <c r="I2" s="476"/>
      <c r="J2" s="833"/>
      <c r="K2" s="378"/>
      <c r="L2" s="1"/>
    </row>
    <row r="3" spans="1:12" ht="15" customHeight="1" x14ac:dyDescent="0.3">
      <c r="A3" s="465"/>
      <c r="B3" s="459"/>
      <c r="C3" s="430" t="s">
        <v>428</v>
      </c>
      <c r="D3" s="430"/>
      <c r="E3" s="430"/>
      <c r="F3" s="430"/>
      <c r="G3" s="476" t="s">
        <v>415</v>
      </c>
      <c r="H3" s="476"/>
      <c r="I3" s="476"/>
      <c r="J3" s="833"/>
      <c r="K3" s="378"/>
      <c r="L3" s="1"/>
    </row>
    <row r="4" spans="1:12" ht="15" customHeight="1" x14ac:dyDescent="0.3">
      <c r="A4" s="465"/>
      <c r="B4" s="459"/>
      <c r="C4" s="430"/>
      <c r="D4" s="430"/>
      <c r="E4" s="430"/>
      <c r="F4" s="430"/>
      <c r="G4" s="476" t="s">
        <v>427</v>
      </c>
      <c r="H4" s="476"/>
      <c r="I4" s="476"/>
      <c r="J4" s="833"/>
      <c r="K4" s="378"/>
      <c r="L4" s="1"/>
    </row>
    <row r="5" spans="1:12" ht="15.6" x14ac:dyDescent="0.3">
      <c r="A5" s="426"/>
      <c r="B5" s="427"/>
      <c r="C5" s="427"/>
      <c r="D5" s="427"/>
      <c r="E5" s="427"/>
      <c r="F5" s="427"/>
      <c r="G5" s="427"/>
      <c r="H5" s="427"/>
      <c r="I5" s="427"/>
      <c r="J5" s="427"/>
      <c r="K5" s="428"/>
      <c r="L5" s="1"/>
    </row>
    <row r="6" spans="1:12" x14ac:dyDescent="0.3">
      <c r="A6" s="841" t="s">
        <v>112</v>
      </c>
      <c r="B6" s="842"/>
      <c r="C6" s="842"/>
      <c r="D6" s="842"/>
      <c r="E6" s="842"/>
      <c r="F6" s="842"/>
      <c r="G6" s="842"/>
      <c r="H6" s="842"/>
      <c r="I6" s="842"/>
      <c r="J6" s="842"/>
      <c r="K6" s="843"/>
      <c r="L6" s="1"/>
    </row>
    <row r="7" spans="1:12" x14ac:dyDescent="0.3">
      <c r="A7" s="841"/>
      <c r="B7" s="842"/>
      <c r="C7" s="842"/>
      <c r="D7" s="842"/>
      <c r="E7" s="842"/>
      <c r="F7" s="842"/>
      <c r="G7" s="842"/>
      <c r="H7" s="842"/>
      <c r="I7" s="842"/>
      <c r="J7" s="842"/>
      <c r="K7" s="843"/>
      <c r="L7" s="1"/>
    </row>
    <row r="8" spans="1:12" x14ac:dyDescent="0.3">
      <c r="A8" s="416" t="str">
        <f>CONTEXTO!A8</f>
        <v xml:space="preserve">PROCESO: Gestión de Evaluación y Seguimiento </v>
      </c>
      <c r="B8" s="417"/>
      <c r="C8" s="417"/>
      <c r="D8" s="417"/>
      <c r="E8" s="417"/>
      <c r="F8" s="417"/>
      <c r="G8" s="417"/>
      <c r="H8" s="417"/>
      <c r="I8" s="417"/>
      <c r="J8" s="417"/>
      <c r="K8" s="418"/>
      <c r="L8" s="1"/>
    </row>
    <row r="9" spans="1:12" ht="56.25" customHeight="1" thickBot="1" x14ac:dyDescent="0.35">
      <c r="A9" s="838"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39"/>
      <c r="C9" s="839"/>
      <c r="D9" s="839"/>
      <c r="E9" s="839"/>
      <c r="F9" s="839"/>
      <c r="G9" s="839"/>
      <c r="H9" s="839"/>
      <c r="I9" s="839"/>
      <c r="J9" s="839"/>
      <c r="K9" s="840"/>
      <c r="L9" s="1"/>
    </row>
    <row r="10" spans="1:12" ht="15" thickBot="1" x14ac:dyDescent="0.35">
      <c r="A10" s="836"/>
      <c r="B10" s="837"/>
      <c r="C10" s="837"/>
      <c r="D10" s="837"/>
      <c r="E10" s="837"/>
      <c r="F10" s="837"/>
      <c r="G10" s="837"/>
      <c r="H10" s="837"/>
      <c r="I10" s="837"/>
      <c r="J10" s="837"/>
      <c r="K10" s="837"/>
      <c r="L10" s="1"/>
    </row>
    <row r="11" spans="1:12" ht="18.75" customHeight="1" thickBot="1" x14ac:dyDescent="0.35">
      <c r="A11" s="1009" t="s">
        <v>113</v>
      </c>
      <c r="B11" s="1003" t="str">
        <f>DESCRIPCION!A12</f>
        <v>Posibilidad  de pérdida reputacional  por desvío de los resultados  de la auditoría en beneficio propio o del auditado.</v>
      </c>
      <c r="C11" s="1003"/>
      <c r="D11" s="1003"/>
      <c r="E11" s="1003"/>
      <c r="F11" s="1003"/>
      <c r="G11" s="1003"/>
      <c r="H11" s="1004"/>
      <c r="I11" s="1012" t="s">
        <v>327</v>
      </c>
      <c r="J11" s="1013"/>
      <c r="K11" s="102" t="str">
        <f>IF(J18="x","EXTREMA",IF(J20="x","ALTA",IF(J22="x","MODERADA",IF(J24="x","BAJA",""))))</f>
        <v>ALTA</v>
      </c>
      <c r="L11" s="1"/>
    </row>
    <row r="12" spans="1:12" ht="16.2" thickBot="1" x14ac:dyDescent="0.35">
      <c r="A12" s="1010"/>
      <c r="B12" s="1005"/>
      <c r="C12" s="1005"/>
      <c r="D12" s="1005"/>
      <c r="E12" s="1005"/>
      <c r="F12" s="1005"/>
      <c r="G12" s="1005"/>
      <c r="H12" s="1006"/>
      <c r="I12" s="1007" t="s">
        <v>328</v>
      </c>
      <c r="J12" s="1008"/>
      <c r="K12" s="143" t="str">
        <f>'VALORACIÓN ZONA RIESGO INHERENT'!K11</f>
        <v>EXTREMA</v>
      </c>
      <c r="L12" s="1"/>
    </row>
    <row r="13" spans="1:12" ht="16.2" thickBot="1" x14ac:dyDescent="0.35">
      <c r="A13" s="1011"/>
      <c r="B13" s="784" t="s">
        <v>290</v>
      </c>
      <c r="C13" s="785"/>
      <c r="D13" s="785"/>
      <c r="E13" s="785"/>
      <c r="F13" s="785"/>
      <c r="G13" s="785"/>
      <c r="H13" s="785"/>
      <c r="I13" s="785"/>
      <c r="J13" s="788"/>
      <c r="K13" s="142" t="e">
        <f>'SOLIDEZ DE LOS CONTROLES'!#REF!</f>
        <v>#REF!</v>
      </c>
      <c r="L13" s="1"/>
    </row>
    <row r="14" spans="1:12" ht="16.2" thickBot="1" x14ac:dyDescent="0.35">
      <c r="A14" s="145" t="s">
        <v>115</v>
      </c>
      <c r="B14" s="146"/>
      <c r="C14" s="146"/>
      <c r="D14" s="162"/>
      <c r="E14" s="1031" t="s">
        <v>240</v>
      </c>
      <c r="F14" s="1032"/>
      <c r="G14" s="1033"/>
      <c r="H14" s="785" t="s">
        <v>129</v>
      </c>
      <c r="I14" s="788"/>
      <c r="J14" s="789" t="s">
        <v>127</v>
      </c>
      <c r="K14" s="790"/>
      <c r="L14" s="1"/>
    </row>
    <row r="15" spans="1:12" ht="36" customHeight="1" x14ac:dyDescent="0.3">
      <c r="A15" s="127"/>
      <c r="B15" s="108"/>
      <c r="C15" s="128"/>
      <c r="D15" s="108"/>
      <c r="E15" s="108"/>
      <c r="F15" s="108"/>
      <c r="G15" s="108"/>
      <c r="H15" s="108"/>
      <c r="I15" s="108"/>
      <c r="J15" s="123"/>
      <c r="K15" s="124"/>
      <c r="L15" s="1"/>
    </row>
    <row r="16" spans="1:12" ht="39" customHeight="1" x14ac:dyDescent="0.3">
      <c r="A16" s="800" t="s">
        <v>115</v>
      </c>
      <c r="B16" s="108">
        <v>5</v>
      </c>
      <c r="C16" s="801"/>
      <c r="D16" s="797"/>
      <c r="E16" s="798"/>
      <c r="F16" s="798"/>
      <c r="G16" s="798"/>
      <c r="H16" s="108"/>
      <c r="I16" s="108"/>
      <c r="J16" s="807" t="s">
        <v>114</v>
      </c>
      <c r="K16" s="808"/>
      <c r="L16" s="1"/>
    </row>
    <row r="17" spans="1:24" x14ac:dyDescent="0.3">
      <c r="A17" s="800"/>
      <c r="B17" s="108" t="s">
        <v>117</v>
      </c>
      <c r="C17" s="802"/>
      <c r="D17" s="797"/>
      <c r="E17" s="798"/>
      <c r="F17" s="798"/>
      <c r="G17" s="798"/>
      <c r="H17" s="108"/>
      <c r="I17" s="108"/>
      <c r="J17" s="110"/>
      <c r="K17" s="111"/>
      <c r="L17" s="1"/>
    </row>
    <row r="18" spans="1:24" ht="28.2" x14ac:dyDescent="0.3">
      <c r="A18" s="800"/>
      <c r="B18" s="108">
        <v>4</v>
      </c>
      <c r="C18" s="844"/>
      <c r="D18" s="797"/>
      <c r="E18" s="797"/>
      <c r="F18" s="806"/>
      <c r="G18" s="798"/>
      <c r="H18" s="108"/>
      <c r="I18" s="108"/>
      <c r="J18" s="114" t="str">
        <f xml:space="preserve"> IF(OR(E16="X",F16="X",G16="x",F18="x",G18="X",F20="X",G20="X",G22="X" ),"x","")</f>
        <v/>
      </c>
      <c r="K18" s="111" t="s">
        <v>116</v>
      </c>
      <c r="L18" s="1"/>
    </row>
    <row r="19" spans="1:24" ht="28.2" x14ac:dyDescent="0.3">
      <c r="A19" s="800"/>
      <c r="B19" s="108" t="s">
        <v>119</v>
      </c>
      <c r="C19" s="845"/>
      <c r="D19" s="797"/>
      <c r="E19" s="797"/>
      <c r="F19" s="806"/>
      <c r="G19" s="798"/>
      <c r="H19" s="108"/>
      <c r="I19" s="108"/>
      <c r="J19" s="115"/>
      <c r="K19" s="111"/>
      <c r="L19" s="1"/>
    </row>
    <row r="20" spans="1:24" ht="28.2" x14ac:dyDescent="0.3">
      <c r="A20" s="800"/>
      <c r="B20" s="108">
        <v>3</v>
      </c>
      <c r="C20" s="791"/>
      <c r="D20" s="795"/>
      <c r="E20" s="796"/>
      <c r="F20" s="806"/>
      <c r="G20" s="798"/>
      <c r="H20" s="108"/>
      <c r="I20" s="108"/>
      <c r="J20" s="116" t="str">
        <f xml:space="preserve"> IF(OR(C16="X",D16="X",D18="x",E18="x",E20="X",F22="X",F24="X",G24="X" ),"x","")</f>
        <v>x</v>
      </c>
      <c r="K20" s="111" t="s">
        <v>118</v>
      </c>
      <c r="L20" s="1"/>
      <c r="X20" s="39"/>
    </row>
    <row r="21" spans="1:24" ht="28.2" x14ac:dyDescent="0.3">
      <c r="A21" s="800"/>
      <c r="B21" s="108" t="s">
        <v>121</v>
      </c>
      <c r="C21" s="792"/>
      <c r="D21" s="795"/>
      <c r="E21" s="797"/>
      <c r="F21" s="806"/>
      <c r="G21" s="798"/>
      <c r="H21" s="108"/>
      <c r="I21" s="108"/>
      <c r="J21" s="117"/>
      <c r="K21" s="111"/>
      <c r="L21" s="1"/>
    </row>
    <row r="22" spans="1:24" ht="28.2" x14ac:dyDescent="0.3">
      <c r="A22" s="800"/>
      <c r="B22" s="108">
        <v>2</v>
      </c>
      <c r="C22" s="791"/>
      <c r="D22" s="793"/>
      <c r="E22" s="794"/>
      <c r="F22" s="1029" t="s">
        <v>326</v>
      </c>
      <c r="G22" s="798"/>
      <c r="H22" s="108"/>
      <c r="I22" s="108"/>
      <c r="J22" s="118" t="str">
        <f xml:space="preserve"> IF(OR(C18="X",D20="X",E22="x",E24="x" ),"x","")</f>
        <v/>
      </c>
      <c r="K22" s="111" t="s">
        <v>120</v>
      </c>
      <c r="L22" s="1"/>
    </row>
    <row r="23" spans="1:24" ht="28.2" x14ac:dyDescent="0.3">
      <c r="A23" s="800"/>
      <c r="B23" s="108" t="s">
        <v>240</v>
      </c>
      <c r="C23" s="792"/>
      <c r="D23" s="793"/>
      <c r="E23" s="795"/>
      <c r="F23" s="1030"/>
      <c r="G23" s="798"/>
      <c r="H23" s="108"/>
      <c r="I23" s="108"/>
      <c r="J23" s="117"/>
      <c r="K23" s="111"/>
      <c r="L23" s="1"/>
    </row>
    <row r="24" spans="1:24" ht="28.2" x14ac:dyDescent="0.3">
      <c r="A24" s="800"/>
      <c r="B24" s="108">
        <v>1</v>
      </c>
      <c r="C24" s="791"/>
      <c r="D24" s="822"/>
      <c r="E24" s="824"/>
      <c r="F24" s="826"/>
      <c r="G24" s="828"/>
      <c r="H24" s="108"/>
      <c r="I24" s="108"/>
      <c r="J24" s="119" t="str">
        <f xml:space="preserve"> IF(OR(C20="X",C22="X",C24="x",D22="x",D24="x" ),"x","")</f>
        <v/>
      </c>
      <c r="K24" s="111" t="s">
        <v>122</v>
      </c>
      <c r="L24" s="1"/>
    </row>
    <row r="25" spans="1:24" x14ac:dyDescent="0.3">
      <c r="A25" s="800"/>
      <c r="B25" s="108" t="s">
        <v>123</v>
      </c>
      <c r="C25" s="821"/>
      <c r="D25" s="823"/>
      <c r="E25" s="825"/>
      <c r="F25" s="827"/>
      <c r="G25" s="829"/>
      <c r="H25" s="108"/>
      <c r="I25" s="108"/>
      <c r="J25" s="100"/>
      <c r="K25" s="101"/>
      <c r="L25" s="1"/>
    </row>
    <row r="26" spans="1:24" x14ac:dyDescent="0.3">
      <c r="A26" s="127"/>
      <c r="B26" s="108"/>
      <c r="C26" s="108">
        <v>1</v>
      </c>
      <c r="D26" s="108">
        <v>2</v>
      </c>
      <c r="E26" s="108">
        <v>3</v>
      </c>
      <c r="F26" s="108">
        <v>4</v>
      </c>
      <c r="G26" s="108">
        <v>5</v>
      </c>
      <c r="H26" s="108"/>
      <c r="I26" s="108"/>
      <c r="J26" s="809"/>
      <c r="K26" s="810"/>
      <c r="L26" s="1"/>
    </row>
    <row r="27" spans="1:24" x14ac:dyDescent="0.3">
      <c r="A27" s="127"/>
      <c r="B27" s="108"/>
      <c r="C27" s="163" t="s">
        <v>124</v>
      </c>
      <c r="D27" s="108" t="s">
        <v>125</v>
      </c>
      <c r="E27" s="108" t="s">
        <v>126</v>
      </c>
      <c r="F27" s="108" t="s">
        <v>127</v>
      </c>
      <c r="G27" s="108" t="s">
        <v>128</v>
      </c>
      <c r="H27" s="108"/>
      <c r="I27" s="108"/>
      <c r="J27" s="108"/>
      <c r="K27" s="124"/>
      <c r="L27" s="1"/>
    </row>
    <row r="28" spans="1:24" ht="15" customHeight="1" x14ac:dyDescent="0.3">
      <c r="A28" s="127"/>
      <c r="B28" s="108"/>
      <c r="C28" s="799" t="s">
        <v>129</v>
      </c>
      <c r="D28" s="799"/>
      <c r="E28" s="799"/>
      <c r="F28" s="799"/>
      <c r="G28" s="799"/>
      <c r="H28" s="108"/>
      <c r="I28" s="108"/>
      <c r="J28" s="108"/>
      <c r="K28" s="124"/>
      <c r="L28" s="1"/>
    </row>
    <row r="29" spans="1:24" ht="15" customHeight="1" x14ac:dyDescent="0.3">
      <c r="A29" s="127"/>
      <c r="B29" s="108"/>
      <c r="C29" s="799"/>
      <c r="D29" s="799"/>
      <c r="E29" s="799"/>
      <c r="F29" s="799"/>
      <c r="G29" s="799"/>
      <c r="H29" s="108"/>
      <c r="I29" s="108"/>
      <c r="J29" s="108"/>
      <c r="K29" s="124"/>
      <c r="L29" s="1"/>
    </row>
    <row r="30" spans="1:24" ht="15" thickBot="1" x14ac:dyDescent="0.35">
      <c r="A30" s="129"/>
      <c r="B30" s="130"/>
      <c r="C30" s="130"/>
      <c r="D30" s="130"/>
      <c r="E30" s="130"/>
      <c r="F30" s="130"/>
      <c r="G30" s="130"/>
      <c r="H30" s="130"/>
      <c r="I30" s="130"/>
      <c r="J30" s="130"/>
      <c r="K30" s="131"/>
      <c r="L30" s="1"/>
    </row>
    <row r="31" spans="1:24" ht="15" thickBot="1" x14ac:dyDescent="0.35">
      <c r="A31" s="1"/>
      <c r="B31" s="1"/>
      <c r="C31" s="1"/>
      <c r="D31" s="1"/>
      <c r="E31" s="1"/>
      <c r="F31" s="1"/>
      <c r="G31" s="1"/>
      <c r="H31" s="1"/>
      <c r="I31" s="1"/>
      <c r="J31" s="1"/>
      <c r="K31" s="1"/>
      <c r="L31" s="1"/>
    </row>
    <row r="32" spans="1:24" ht="15.75" customHeight="1" thickBot="1" x14ac:dyDescent="0.35">
      <c r="A32" s="1009" t="s">
        <v>113</v>
      </c>
      <c r="B32" s="1016"/>
      <c r="C32" s="1003"/>
      <c r="D32" s="1003"/>
      <c r="E32" s="1003"/>
      <c r="F32" s="1003"/>
      <c r="G32" s="1003"/>
      <c r="H32" s="1004"/>
      <c r="I32" s="1015" t="s">
        <v>329</v>
      </c>
      <c r="J32" s="1013"/>
      <c r="K32" s="97" t="str">
        <f>IF(J39="x","EXTREMA",IF(J41="x","ALTA",IF(J43="x","MODERADA",IF(J45="x","BAJA",""))))</f>
        <v>MODERADA</v>
      </c>
      <c r="L32" s="1"/>
    </row>
    <row r="33" spans="1:12" ht="16.2" thickBot="1" x14ac:dyDescent="0.35">
      <c r="A33" s="1010"/>
      <c r="B33" s="1017"/>
      <c r="C33" s="1005"/>
      <c r="D33" s="1005"/>
      <c r="E33" s="1005"/>
      <c r="F33" s="1005"/>
      <c r="G33" s="1005"/>
      <c r="H33" s="1006"/>
      <c r="I33" s="1007" t="s">
        <v>330</v>
      </c>
      <c r="J33" s="1008"/>
      <c r="K33" s="144">
        <f>'VALORACIÓN ZONA RIESGO INHERENT'!K31</f>
        <v>0</v>
      </c>
      <c r="L33" s="1"/>
    </row>
    <row r="34" spans="1:12" ht="16.2" thickBot="1" x14ac:dyDescent="0.35">
      <c r="A34" s="1011"/>
      <c r="B34" s="784" t="s">
        <v>290</v>
      </c>
      <c r="C34" s="785"/>
      <c r="D34" s="785"/>
      <c r="E34" s="785"/>
      <c r="F34" s="785"/>
      <c r="G34" s="785"/>
      <c r="H34" s="785"/>
      <c r="I34" s="785"/>
      <c r="J34" s="788"/>
      <c r="K34" s="142" t="e">
        <f>'SOLIDEZ DE LOS CONTROLES'!#REF!</f>
        <v>#REF!</v>
      </c>
      <c r="L34" s="1"/>
    </row>
    <row r="35" spans="1:12" ht="16.2" thickBot="1" x14ac:dyDescent="0.35">
      <c r="A35" s="145" t="s">
        <v>115</v>
      </c>
      <c r="B35" s="146"/>
      <c r="C35" s="146"/>
      <c r="D35" s="162"/>
      <c r="E35" s="1031" t="s">
        <v>331</v>
      </c>
      <c r="F35" s="1032"/>
      <c r="G35" s="1033"/>
      <c r="H35" s="785" t="s">
        <v>129</v>
      </c>
      <c r="I35" s="788"/>
      <c r="J35" s="789" t="s">
        <v>126</v>
      </c>
      <c r="K35" s="790"/>
      <c r="L35" s="1"/>
    </row>
    <row r="36" spans="1:12" ht="32.25" customHeight="1" thickBot="1" x14ac:dyDescent="0.35">
      <c r="A36" s="122"/>
      <c r="B36" s="121"/>
      <c r="C36" s="121"/>
      <c r="D36" s="121"/>
      <c r="E36" s="121"/>
      <c r="F36" s="121"/>
      <c r="G36" s="121"/>
      <c r="H36" s="121"/>
      <c r="I36" s="121"/>
      <c r="J36" s="123"/>
      <c r="K36" s="124"/>
      <c r="L36" s="1"/>
    </row>
    <row r="37" spans="1:12" ht="28.5" customHeight="1" thickBot="1" x14ac:dyDescent="0.35">
      <c r="A37" s="813" t="s">
        <v>115</v>
      </c>
      <c r="B37" s="120">
        <v>5</v>
      </c>
      <c r="C37" s="1026"/>
      <c r="D37" s="816"/>
      <c r="E37" s="814"/>
      <c r="F37" s="814"/>
      <c r="G37" s="814"/>
      <c r="H37" s="121"/>
      <c r="I37" s="121"/>
      <c r="J37" s="811" t="s">
        <v>114</v>
      </c>
      <c r="K37" s="812"/>
      <c r="L37" s="1"/>
    </row>
    <row r="38" spans="1:12" ht="15" thickBot="1" x14ac:dyDescent="0.35">
      <c r="A38" s="813"/>
      <c r="B38" s="120" t="s">
        <v>117</v>
      </c>
      <c r="C38" s="830"/>
      <c r="D38" s="816"/>
      <c r="E38" s="814"/>
      <c r="F38" s="814"/>
      <c r="G38" s="814"/>
      <c r="H38" s="121"/>
      <c r="I38" s="121"/>
      <c r="J38" s="125"/>
      <c r="K38" s="20"/>
      <c r="L38" s="1"/>
    </row>
    <row r="39" spans="1:12" ht="29.4" thickBot="1" x14ac:dyDescent="0.35">
      <c r="A39" s="813"/>
      <c r="B39" s="120">
        <v>4</v>
      </c>
      <c r="C39" s="815"/>
      <c r="D39" s="816"/>
      <c r="E39" s="816"/>
      <c r="F39" s="817"/>
      <c r="G39" s="814"/>
      <c r="H39" s="121"/>
      <c r="I39" s="121"/>
      <c r="J39" s="135" t="str">
        <f xml:space="preserve"> IF(OR(E37="X",F37="X",G37="x",F39="x",G39="X",F41="X",G41="X",G43="X" ),"x","")</f>
        <v/>
      </c>
      <c r="K39" s="20" t="s">
        <v>116</v>
      </c>
      <c r="L39" s="1"/>
    </row>
    <row r="40" spans="1:12" ht="29.4" thickBot="1" x14ac:dyDescent="0.35">
      <c r="A40" s="813"/>
      <c r="B40" s="120" t="s">
        <v>119</v>
      </c>
      <c r="C40" s="815"/>
      <c r="D40" s="816"/>
      <c r="E40" s="816"/>
      <c r="F40" s="818"/>
      <c r="G40" s="814"/>
      <c r="H40" s="121"/>
      <c r="I40" s="121"/>
      <c r="J40" s="136"/>
      <c r="K40" s="20"/>
      <c r="L40" s="1"/>
    </row>
    <row r="41" spans="1:12" ht="29.4" thickBot="1" x14ac:dyDescent="0.35">
      <c r="A41" s="813"/>
      <c r="B41" s="120">
        <v>3</v>
      </c>
      <c r="C41" s="819"/>
      <c r="D41" s="831"/>
      <c r="E41" s="846"/>
      <c r="F41" s="817"/>
      <c r="G41" s="814"/>
      <c r="H41" s="121"/>
      <c r="I41" s="121"/>
      <c r="J41" s="137" t="str">
        <f xml:space="preserve"> IF(OR(C37="X",D37="X",D39="x",E39="x",E41="X",F43="X",F45="X",G45="X" ),"x","")</f>
        <v/>
      </c>
      <c r="K41" s="20" t="s">
        <v>118</v>
      </c>
      <c r="L41" s="1"/>
    </row>
    <row r="42" spans="1:12" ht="29.4" thickBot="1" x14ac:dyDescent="0.35">
      <c r="A42" s="813"/>
      <c r="B42" s="120" t="s">
        <v>121</v>
      </c>
      <c r="C42" s="819"/>
      <c r="D42" s="831"/>
      <c r="E42" s="816"/>
      <c r="F42" s="818"/>
      <c r="G42" s="814"/>
      <c r="H42" s="121"/>
      <c r="I42" s="121"/>
      <c r="J42" s="138"/>
      <c r="K42" s="20"/>
      <c r="L42" s="1"/>
    </row>
    <row r="43" spans="1:12" ht="29.4" thickBot="1" x14ac:dyDescent="0.35">
      <c r="A43" s="813"/>
      <c r="B43" s="120">
        <v>2</v>
      </c>
      <c r="C43" s="819"/>
      <c r="D43" s="849"/>
      <c r="E43" s="856"/>
      <c r="F43" s="857"/>
      <c r="G43" s="814"/>
      <c r="H43" s="121"/>
      <c r="I43" s="121"/>
      <c r="J43" s="139" t="str">
        <f xml:space="preserve"> IF(OR(C39="X",D41="X",E43="x",E45="x" ),"x","")</f>
        <v>x</v>
      </c>
      <c r="K43" s="20" t="s">
        <v>120</v>
      </c>
      <c r="L43" s="1"/>
    </row>
    <row r="44" spans="1:12" ht="29.4" thickBot="1" x14ac:dyDescent="0.35">
      <c r="A44" s="813"/>
      <c r="B44" s="120" t="s">
        <v>240</v>
      </c>
      <c r="C44" s="819"/>
      <c r="D44" s="849"/>
      <c r="E44" s="831"/>
      <c r="F44" s="858"/>
      <c r="G44" s="814"/>
      <c r="H44" s="121"/>
      <c r="I44" s="121"/>
      <c r="J44" s="138"/>
      <c r="K44" s="20"/>
      <c r="L44" s="1"/>
    </row>
    <row r="45" spans="1:12" ht="29.4" thickBot="1" x14ac:dyDescent="0.35">
      <c r="A45" s="813"/>
      <c r="B45" s="120">
        <v>1</v>
      </c>
      <c r="C45" s="819"/>
      <c r="D45" s="1028"/>
      <c r="E45" s="851" t="s">
        <v>131</v>
      </c>
      <c r="F45" s="853"/>
      <c r="G45" s="816"/>
      <c r="H45" s="121"/>
      <c r="I45" s="121"/>
      <c r="J45" s="140" t="str">
        <f xml:space="preserve"> IF(OR(C41="X",C43="X",D43="x",C45="x",D45="x" ),"x","")</f>
        <v/>
      </c>
      <c r="K45" s="20" t="s">
        <v>122</v>
      </c>
      <c r="L45" s="1"/>
    </row>
    <row r="46" spans="1:12" ht="15" thickBot="1" x14ac:dyDescent="0.35">
      <c r="A46" s="813"/>
      <c r="B46" s="120" t="s">
        <v>123</v>
      </c>
      <c r="C46" s="848"/>
      <c r="D46" s="850"/>
      <c r="E46" s="852"/>
      <c r="F46" s="854"/>
      <c r="G46" s="855"/>
      <c r="H46" s="126"/>
      <c r="I46" s="121"/>
      <c r="J46" s="121"/>
      <c r="K46" s="120"/>
      <c r="L46" s="1"/>
    </row>
    <row r="47" spans="1:12" x14ac:dyDescent="0.3">
      <c r="A47" s="122"/>
      <c r="B47" s="121"/>
      <c r="C47" s="121">
        <v>1</v>
      </c>
      <c r="D47" s="121">
        <v>2</v>
      </c>
      <c r="E47" s="121">
        <v>3</v>
      </c>
      <c r="F47" s="121">
        <v>4</v>
      </c>
      <c r="G47" s="121">
        <v>5</v>
      </c>
      <c r="H47" s="121"/>
      <c r="I47" s="121"/>
      <c r="J47" s="121"/>
      <c r="K47" s="120"/>
      <c r="L47" s="1"/>
    </row>
    <row r="48" spans="1:12" x14ac:dyDescent="0.3">
      <c r="A48" s="122"/>
      <c r="B48" s="121"/>
      <c r="C48" s="121" t="s">
        <v>124</v>
      </c>
      <c r="D48" s="121" t="s">
        <v>125</v>
      </c>
      <c r="E48" s="121" t="s">
        <v>126</v>
      </c>
      <c r="F48" s="121" t="s">
        <v>127</v>
      </c>
      <c r="G48" s="121" t="s">
        <v>128</v>
      </c>
      <c r="H48" s="121"/>
      <c r="I48" s="121"/>
      <c r="J48" s="121"/>
      <c r="K48" s="120"/>
      <c r="L48" s="1"/>
    </row>
    <row r="49" spans="1:12" ht="15" customHeight="1" x14ac:dyDescent="0.3">
      <c r="A49" s="122"/>
      <c r="B49" s="121"/>
      <c r="C49" s="847" t="s">
        <v>129</v>
      </c>
      <c r="D49" s="847"/>
      <c r="E49" s="847"/>
      <c r="F49" s="847"/>
      <c r="G49" s="847"/>
      <c r="H49" s="121"/>
      <c r="I49" s="121"/>
      <c r="J49" s="121"/>
      <c r="K49" s="120"/>
      <c r="L49" s="1"/>
    </row>
    <row r="50" spans="1:12" ht="15" customHeight="1" x14ac:dyDescent="0.3">
      <c r="A50" s="122"/>
      <c r="B50" s="121"/>
      <c r="C50" s="847"/>
      <c r="D50" s="847"/>
      <c r="E50" s="847"/>
      <c r="F50" s="847"/>
      <c r="G50" s="847"/>
      <c r="H50" s="121"/>
      <c r="I50" s="121"/>
      <c r="J50" s="121"/>
      <c r="K50" s="120"/>
      <c r="L50" s="1"/>
    </row>
    <row r="51" spans="1:12" ht="15" thickBot="1" x14ac:dyDescent="0.35">
      <c r="A51" s="21"/>
      <c r="B51" s="19"/>
      <c r="C51" s="19"/>
      <c r="D51" s="19"/>
      <c r="E51" s="19"/>
      <c r="F51" s="19"/>
      <c r="G51" s="19"/>
      <c r="H51" s="19"/>
      <c r="I51" s="19"/>
      <c r="J51" s="19"/>
      <c r="K51" s="96"/>
      <c r="L51" s="1"/>
    </row>
    <row r="52" spans="1:12" ht="15" thickBot="1" x14ac:dyDescent="0.35">
      <c r="A52" s="1"/>
      <c r="B52" s="1"/>
      <c r="C52" s="1"/>
      <c r="D52" s="1"/>
      <c r="E52" s="1"/>
      <c r="F52" s="1"/>
      <c r="G52" s="1"/>
      <c r="H52" s="1"/>
      <c r="I52" s="1"/>
      <c r="J52" s="1"/>
      <c r="K52" s="1"/>
      <c r="L52" s="1"/>
    </row>
    <row r="53" spans="1:12" ht="16.2" thickBot="1" x14ac:dyDescent="0.35">
      <c r="A53" s="1009" t="s">
        <v>113</v>
      </c>
      <c r="B53" s="1003" t="str">
        <f>DESCRIPCION!A12</f>
        <v>Posibilidad  de pérdida reputacional  por desvío de los resultados  de la auditoría en beneficio propio o del auditado.</v>
      </c>
      <c r="C53" s="1003"/>
      <c r="D53" s="1003"/>
      <c r="E53" s="1003"/>
      <c r="F53" s="1003"/>
      <c r="G53" s="1003"/>
      <c r="H53" s="1004"/>
      <c r="I53" s="1012" t="s">
        <v>288</v>
      </c>
      <c r="J53" s="1013"/>
      <c r="K53" s="97" t="str">
        <f>IF(J60="x","EXTREMA",IF(J62="x","ALTA",IF(J64="x","MODERADA",IF(J66="x","BAJA",""))))</f>
        <v>ALTA</v>
      </c>
      <c r="L53" s="1"/>
    </row>
    <row r="54" spans="1:12" ht="16.2" thickBot="1" x14ac:dyDescent="0.35">
      <c r="A54" s="1010"/>
      <c r="B54" s="1005"/>
      <c r="C54" s="1005"/>
      <c r="D54" s="1005"/>
      <c r="E54" s="1005"/>
      <c r="F54" s="1005"/>
      <c r="G54" s="1005"/>
      <c r="H54" s="1006"/>
      <c r="I54" s="1007" t="s">
        <v>289</v>
      </c>
      <c r="J54" s="1008"/>
      <c r="K54" s="144" t="str">
        <f>'VALORACIÓN ZONA RIESGO INHERENT'!K51</f>
        <v/>
      </c>
      <c r="L54" s="1"/>
    </row>
    <row r="55" spans="1:12" ht="16.2" thickBot="1" x14ac:dyDescent="0.35">
      <c r="A55" s="1011"/>
      <c r="B55" s="784" t="s">
        <v>290</v>
      </c>
      <c r="C55" s="785"/>
      <c r="D55" s="785"/>
      <c r="E55" s="785"/>
      <c r="F55" s="785"/>
      <c r="G55" s="785"/>
      <c r="H55" s="785"/>
      <c r="I55" s="785"/>
      <c r="J55" s="788"/>
      <c r="K55" s="142" t="str">
        <f>'SOLIDEZ DE LOS CONTROLES'!H11</f>
        <v>Fuerte</v>
      </c>
      <c r="L55" s="1"/>
    </row>
    <row r="56" spans="1:12" ht="16.2" thickBot="1" x14ac:dyDescent="0.35">
      <c r="A56" s="145" t="s">
        <v>115</v>
      </c>
      <c r="B56" s="146"/>
      <c r="C56" s="146"/>
      <c r="D56" s="162"/>
      <c r="E56" s="1031" t="s">
        <v>240</v>
      </c>
      <c r="F56" s="1032"/>
      <c r="G56" s="1033"/>
      <c r="H56" s="785" t="s">
        <v>129</v>
      </c>
      <c r="I56" s="788"/>
      <c r="J56" s="789" t="s">
        <v>127</v>
      </c>
      <c r="K56" s="790"/>
      <c r="L56" s="1"/>
    </row>
    <row r="57" spans="1:12" ht="38.25" customHeight="1" thickBot="1" x14ac:dyDescent="0.35">
      <c r="A57" s="122"/>
      <c r="B57" s="121"/>
      <c r="C57" s="121"/>
      <c r="D57" s="121"/>
      <c r="E57" s="121"/>
      <c r="F57" s="121"/>
      <c r="G57" s="121"/>
      <c r="H57" s="121"/>
      <c r="I57" s="121"/>
      <c r="J57" s="123"/>
      <c r="K57" s="124"/>
      <c r="L57" s="1"/>
    </row>
    <row r="58" spans="1:12" ht="22.5" customHeight="1" thickBot="1" x14ac:dyDescent="0.35">
      <c r="A58" s="813" t="s">
        <v>115</v>
      </c>
      <c r="B58" s="120">
        <v>5</v>
      </c>
      <c r="C58" s="1026"/>
      <c r="D58" s="816"/>
      <c r="E58" s="814"/>
      <c r="F58" s="814"/>
      <c r="G58" s="814"/>
      <c r="H58" s="121"/>
      <c r="I58" s="121"/>
      <c r="J58" s="811" t="s">
        <v>114</v>
      </c>
      <c r="K58" s="812"/>
      <c r="L58" s="1"/>
    </row>
    <row r="59" spans="1:12" ht="23.25" customHeight="1" thickBot="1" x14ac:dyDescent="0.35">
      <c r="A59" s="813"/>
      <c r="B59" s="120" t="s">
        <v>117</v>
      </c>
      <c r="C59" s="830"/>
      <c r="D59" s="816"/>
      <c r="E59" s="814"/>
      <c r="F59" s="814"/>
      <c r="G59" s="814"/>
      <c r="H59" s="121"/>
      <c r="I59" s="121"/>
      <c r="J59" s="125"/>
      <c r="K59" s="20"/>
      <c r="L59" s="1"/>
    </row>
    <row r="60" spans="1:12" ht="29.4" thickBot="1" x14ac:dyDescent="0.35">
      <c r="A60" s="813"/>
      <c r="B60" s="120">
        <v>4</v>
      </c>
      <c r="C60" s="815"/>
      <c r="D60" s="816"/>
      <c r="E60" s="816"/>
      <c r="F60" s="817"/>
      <c r="G60" s="814"/>
      <c r="H60" s="121"/>
      <c r="I60" s="121"/>
      <c r="J60" s="135" t="str">
        <f xml:space="preserve"> IF(OR(E58="X",F58="X",G58="x",F60="x",G60="X",F62="X",G62="X",G64="X" ),"x","")</f>
        <v/>
      </c>
      <c r="K60" s="20" t="s">
        <v>116</v>
      </c>
      <c r="L60" s="1"/>
    </row>
    <row r="61" spans="1:12" ht="29.4" thickBot="1" x14ac:dyDescent="0.35">
      <c r="A61" s="813"/>
      <c r="B61" s="120" t="s">
        <v>119</v>
      </c>
      <c r="C61" s="815"/>
      <c r="D61" s="816"/>
      <c r="E61" s="816"/>
      <c r="F61" s="818"/>
      <c r="G61" s="814"/>
      <c r="H61" s="121"/>
      <c r="I61" s="121"/>
      <c r="J61" s="136"/>
      <c r="K61" s="20"/>
      <c r="L61" s="1"/>
    </row>
    <row r="62" spans="1:12" ht="29.4" thickBot="1" x14ac:dyDescent="0.35">
      <c r="A62" s="813"/>
      <c r="B62" s="120">
        <v>3</v>
      </c>
      <c r="C62" s="819"/>
      <c r="D62" s="831"/>
      <c r="E62" s="846"/>
      <c r="F62" s="817"/>
      <c r="G62" s="814"/>
      <c r="H62" s="121"/>
      <c r="I62" s="121"/>
      <c r="J62" s="137" t="str">
        <f xml:space="preserve"> IF(OR(C58="X",D58="X",D60="x",E60="x",E62="X",F64="X",F66="X",G66="X" ),"x","")</f>
        <v>x</v>
      </c>
      <c r="K62" s="20" t="s">
        <v>118</v>
      </c>
      <c r="L62" s="1"/>
    </row>
    <row r="63" spans="1:12" ht="29.4" thickBot="1" x14ac:dyDescent="0.35">
      <c r="A63" s="813"/>
      <c r="B63" s="120" t="s">
        <v>121</v>
      </c>
      <c r="C63" s="819"/>
      <c r="D63" s="831"/>
      <c r="E63" s="816"/>
      <c r="F63" s="818"/>
      <c r="G63" s="814"/>
      <c r="H63" s="121"/>
      <c r="I63" s="121"/>
      <c r="J63" s="138"/>
      <c r="K63" s="20"/>
      <c r="L63" s="1"/>
    </row>
    <row r="64" spans="1:12" ht="29.4" thickBot="1" x14ac:dyDescent="0.35">
      <c r="A64" s="813"/>
      <c r="B64" s="120">
        <v>2</v>
      </c>
      <c r="C64" s="819"/>
      <c r="D64" s="849"/>
      <c r="E64" s="856"/>
      <c r="F64" s="1027" t="s">
        <v>131</v>
      </c>
      <c r="G64" s="814"/>
      <c r="H64" s="121"/>
      <c r="I64" s="121"/>
      <c r="J64" s="139" t="str">
        <f xml:space="preserve"> IF(OR(C60="X",D62="X",E64="x",E66="x" ),"x","")</f>
        <v/>
      </c>
      <c r="K64" s="20" t="s">
        <v>120</v>
      </c>
      <c r="L64" s="1"/>
    </row>
    <row r="65" spans="1:12" ht="29.4" thickBot="1" x14ac:dyDescent="0.35">
      <c r="A65" s="813"/>
      <c r="B65" s="120" t="s">
        <v>240</v>
      </c>
      <c r="C65" s="819"/>
      <c r="D65" s="849"/>
      <c r="E65" s="831"/>
      <c r="F65" s="858"/>
      <c r="G65" s="814"/>
      <c r="H65" s="121"/>
      <c r="I65" s="121"/>
      <c r="J65" s="138"/>
      <c r="K65" s="20"/>
      <c r="L65" s="1"/>
    </row>
    <row r="66" spans="1:12" ht="29.4" thickBot="1" x14ac:dyDescent="0.35">
      <c r="A66" s="813"/>
      <c r="B66" s="120">
        <v>1</v>
      </c>
      <c r="C66" s="819"/>
      <c r="D66" s="849"/>
      <c r="E66" s="831"/>
      <c r="F66" s="816"/>
      <c r="G66" s="816"/>
      <c r="H66" s="121"/>
      <c r="I66" s="121"/>
      <c r="J66" s="140" t="str">
        <f xml:space="preserve"> IF(OR(C62="X",C64="X",D64="x",C66="x",D66="x" ),"x","")</f>
        <v/>
      </c>
      <c r="K66" s="20" t="s">
        <v>122</v>
      </c>
      <c r="L66" s="1"/>
    </row>
    <row r="67" spans="1:12" ht="15" thickBot="1" x14ac:dyDescent="0.35">
      <c r="A67" s="813"/>
      <c r="B67" s="120" t="s">
        <v>123</v>
      </c>
      <c r="C67" s="848"/>
      <c r="D67" s="850"/>
      <c r="E67" s="852"/>
      <c r="F67" s="855"/>
      <c r="G67" s="855"/>
      <c r="H67" s="126"/>
      <c r="I67" s="121"/>
      <c r="J67" s="121"/>
      <c r="K67" s="120"/>
      <c r="L67" s="1"/>
    </row>
    <row r="68" spans="1:12" x14ac:dyDescent="0.3">
      <c r="A68" s="122"/>
      <c r="B68" s="121"/>
      <c r="C68" s="121">
        <v>1</v>
      </c>
      <c r="D68" s="121">
        <v>2</v>
      </c>
      <c r="E68" s="121">
        <v>3</v>
      </c>
      <c r="F68" s="121">
        <v>4</v>
      </c>
      <c r="G68" s="121">
        <v>5</v>
      </c>
      <c r="H68" s="121"/>
      <c r="I68" s="121"/>
      <c r="J68" s="121"/>
      <c r="K68" s="120"/>
      <c r="L68" s="1"/>
    </row>
    <row r="69" spans="1:12" x14ac:dyDescent="0.3">
      <c r="A69" s="122"/>
      <c r="B69" s="121"/>
      <c r="C69" s="121" t="s">
        <v>124</v>
      </c>
      <c r="D69" s="121" t="s">
        <v>125</v>
      </c>
      <c r="E69" s="121" t="s">
        <v>126</v>
      </c>
      <c r="F69" s="121" t="s">
        <v>127</v>
      </c>
      <c r="G69" s="121" t="s">
        <v>128</v>
      </c>
      <c r="H69" s="121"/>
      <c r="I69" s="121"/>
      <c r="J69" s="121"/>
      <c r="K69" s="120"/>
      <c r="L69" s="1"/>
    </row>
    <row r="70" spans="1:12" ht="15" customHeight="1" x14ac:dyDescent="0.3">
      <c r="A70" s="122"/>
      <c r="B70" s="121"/>
      <c r="C70" s="847" t="s">
        <v>129</v>
      </c>
      <c r="D70" s="847"/>
      <c r="E70" s="847"/>
      <c r="F70" s="847"/>
      <c r="G70" s="847"/>
      <c r="H70" s="121"/>
      <c r="I70" s="121"/>
      <c r="J70" s="121"/>
      <c r="K70" s="120"/>
      <c r="L70" s="1"/>
    </row>
    <row r="71" spans="1:12" ht="15" customHeight="1" x14ac:dyDescent="0.3">
      <c r="A71" s="122"/>
      <c r="B71" s="121"/>
      <c r="C71" s="847"/>
      <c r="D71" s="847"/>
      <c r="E71" s="847"/>
      <c r="F71" s="847"/>
      <c r="G71" s="847"/>
      <c r="H71" s="121"/>
      <c r="I71" s="121"/>
      <c r="J71" s="121"/>
      <c r="K71" s="120"/>
      <c r="L71" s="1"/>
    </row>
    <row r="72" spans="1:12" ht="15" thickBot="1" x14ac:dyDescent="0.35">
      <c r="A72" s="132"/>
      <c r="B72" s="133"/>
      <c r="C72" s="133"/>
      <c r="D72" s="133"/>
      <c r="E72" s="133"/>
      <c r="F72" s="133"/>
      <c r="G72" s="133"/>
      <c r="H72" s="133"/>
      <c r="I72" s="133"/>
      <c r="J72" s="133"/>
      <c r="K72" s="134"/>
      <c r="L72" s="1"/>
    </row>
    <row r="73" spans="1:12" ht="15" thickBot="1" x14ac:dyDescent="0.35">
      <c r="A73" s="1"/>
      <c r="B73" s="1"/>
      <c r="C73" s="1"/>
      <c r="D73" s="1"/>
      <c r="E73" s="1"/>
      <c r="F73" s="1"/>
      <c r="G73" s="1"/>
      <c r="H73" s="1"/>
      <c r="I73" s="1"/>
      <c r="J73" s="1"/>
      <c r="K73" s="1"/>
      <c r="L73" s="1"/>
    </row>
    <row r="74" spans="1:12" ht="16.2" thickBot="1" x14ac:dyDescent="0.35">
      <c r="A74" s="1009" t="s">
        <v>113</v>
      </c>
      <c r="B74" s="1016">
        <f>DESCRIPCION!A15</f>
        <v>0</v>
      </c>
      <c r="C74" s="1003"/>
      <c r="D74" s="1003"/>
      <c r="E74" s="1003"/>
      <c r="F74" s="1003"/>
      <c r="G74" s="1003"/>
      <c r="H74" s="1004"/>
      <c r="I74" s="1012" t="s">
        <v>288</v>
      </c>
      <c r="J74" s="1013"/>
      <c r="K74" s="97" t="str">
        <f>IF(J81="x","EXTREMA",IF(J83="x","ALTA",IF(J85="x","MODERADA",IF(J87="x","BAJA",""))))</f>
        <v>MODERADA</v>
      </c>
      <c r="L74" s="1"/>
    </row>
    <row r="75" spans="1:12" ht="15.75" customHeight="1" thickBot="1" x14ac:dyDescent="0.35">
      <c r="A75" s="1010"/>
      <c r="B75" s="1017"/>
      <c r="C75" s="1005"/>
      <c r="D75" s="1005"/>
      <c r="E75" s="1005"/>
      <c r="F75" s="1005"/>
      <c r="G75" s="1005"/>
      <c r="H75" s="1006"/>
      <c r="I75" s="784" t="s">
        <v>289</v>
      </c>
      <c r="J75" s="788"/>
      <c r="K75" s="142" t="str">
        <f>'VALORACIÓN ZONA RIESGO INHERENT'!K71</f>
        <v/>
      </c>
      <c r="L75" s="1"/>
    </row>
    <row r="76" spans="1:12" ht="16.2" thickBot="1" x14ac:dyDescent="0.35">
      <c r="A76" s="1011"/>
      <c r="B76" s="784" t="s">
        <v>290</v>
      </c>
      <c r="C76" s="785"/>
      <c r="D76" s="785"/>
      <c r="E76" s="785"/>
      <c r="F76" s="785"/>
      <c r="G76" s="785"/>
      <c r="H76" s="785"/>
      <c r="I76" s="785"/>
      <c r="J76" s="788"/>
      <c r="K76" s="142">
        <f>'SOLIDEZ DE LOS CONTROLES'!H14</f>
        <v>0</v>
      </c>
      <c r="L76" s="1"/>
    </row>
    <row r="77" spans="1:12" ht="16.2" thickBot="1" x14ac:dyDescent="0.35">
      <c r="A77" s="145" t="s">
        <v>115</v>
      </c>
      <c r="B77" s="146"/>
      <c r="C77" s="146"/>
      <c r="D77" s="162"/>
      <c r="E77" s="1031"/>
      <c r="F77" s="1032"/>
      <c r="G77" s="1033"/>
      <c r="H77" s="785" t="s">
        <v>129</v>
      </c>
      <c r="I77" s="788"/>
      <c r="J77" s="789"/>
      <c r="K77" s="790"/>
      <c r="L77" s="1"/>
    </row>
    <row r="78" spans="1:12" ht="42.75" customHeight="1" x14ac:dyDescent="0.3">
      <c r="A78" s="127"/>
      <c r="B78" s="108"/>
      <c r="C78" s="128"/>
      <c r="D78" s="108"/>
      <c r="E78" s="108"/>
      <c r="F78" s="108"/>
      <c r="G78" s="108"/>
      <c r="H78" s="108"/>
      <c r="I78" s="108"/>
      <c r="J78" s="123"/>
      <c r="K78" s="124"/>
      <c r="L78" s="1"/>
    </row>
    <row r="79" spans="1:12" ht="38.25" customHeight="1" x14ac:dyDescent="0.3">
      <c r="A79" s="800" t="s">
        <v>115</v>
      </c>
      <c r="B79" s="108">
        <v>5</v>
      </c>
      <c r="C79" s="801"/>
      <c r="D79" s="797"/>
      <c r="E79" s="798"/>
      <c r="F79" s="798"/>
      <c r="G79" s="798"/>
      <c r="H79" s="108"/>
      <c r="I79" s="108"/>
      <c r="J79" s="807" t="s">
        <v>114</v>
      </c>
      <c r="K79" s="808"/>
      <c r="L79" s="1"/>
    </row>
    <row r="80" spans="1:12" x14ac:dyDescent="0.3">
      <c r="A80" s="800"/>
      <c r="B80" s="108" t="s">
        <v>117</v>
      </c>
      <c r="C80" s="802"/>
      <c r="D80" s="797"/>
      <c r="E80" s="798"/>
      <c r="F80" s="798"/>
      <c r="G80" s="798"/>
      <c r="H80" s="108"/>
      <c r="I80" s="108"/>
      <c r="J80" s="110"/>
      <c r="K80" s="111"/>
      <c r="L80" s="1"/>
    </row>
    <row r="81" spans="1:12" ht="28.2" x14ac:dyDescent="0.3">
      <c r="A81" s="800"/>
      <c r="B81" s="108">
        <v>4</v>
      </c>
      <c r="C81" s="844"/>
      <c r="D81" s="797"/>
      <c r="E81" s="797"/>
      <c r="F81" s="806"/>
      <c r="G81" s="798"/>
      <c r="H81" s="108"/>
      <c r="I81" s="108"/>
      <c r="J81" s="114" t="str">
        <f xml:space="preserve"> IF(OR(E79="X",F79="X",G79="x",F81="x",G81="X",F83="X",G83="X",G85="X" ),"x","")</f>
        <v/>
      </c>
      <c r="K81" s="111" t="s">
        <v>116</v>
      </c>
      <c r="L81" s="1"/>
    </row>
    <row r="82" spans="1:12" ht="28.2" x14ac:dyDescent="0.3">
      <c r="A82" s="800"/>
      <c r="B82" s="108" t="s">
        <v>119</v>
      </c>
      <c r="C82" s="845"/>
      <c r="D82" s="797"/>
      <c r="E82" s="797"/>
      <c r="F82" s="806"/>
      <c r="G82" s="798"/>
      <c r="H82" s="108"/>
      <c r="I82" s="108"/>
      <c r="J82" s="115"/>
      <c r="K82" s="111"/>
      <c r="L82" s="1"/>
    </row>
    <row r="83" spans="1:12" ht="28.2" x14ac:dyDescent="0.3">
      <c r="A83" s="800"/>
      <c r="B83" s="108">
        <v>3</v>
      </c>
      <c r="C83" s="791"/>
      <c r="D83" s="795"/>
      <c r="E83" s="796"/>
      <c r="F83" s="806"/>
      <c r="G83" s="798"/>
      <c r="H83" s="108"/>
      <c r="I83" s="108"/>
      <c r="J83" s="116" t="str">
        <f xml:space="preserve"> IF(OR(C79="X",D79="X",D81="x",E81="x",E83="X",F85="X",F87="X",G87="X" ),"x","")</f>
        <v/>
      </c>
      <c r="K83" s="111" t="s">
        <v>118</v>
      </c>
      <c r="L83" s="1"/>
    </row>
    <row r="84" spans="1:12" ht="28.2" x14ac:dyDescent="0.3">
      <c r="A84" s="800"/>
      <c r="B84" s="108" t="s">
        <v>121</v>
      </c>
      <c r="C84" s="792"/>
      <c r="D84" s="795"/>
      <c r="E84" s="797"/>
      <c r="F84" s="806"/>
      <c r="G84" s="798"/>
      <c r="H84" s="108"/>
      <c r="I84" s="108"/>
      <c r="J84" s="117"/>
      <c r="K84" s="111"/>
      <c r="L84" s="1"/>
    </row>
    <row r="85" spans="1:12" ht="28.2" x14ac:dyDescent="0.3">
      <c r="A85" s="800"/>
      <c r="B85" s="108">
        <v>2</v>
      </c>
      <c r="C85" s="791"/>
      <c r="D85" s="793"/>
      <c r="E85" s="794" t="s">
        <v>131</v>
      </c>
      <c r="F85" s="796"/>
      <c r="G85" s="798"/>
      <c r="H85" s="108"/>
      <c r="I85" s="108"/>
      <c r="J85" s="118" t="str">
        <f xml:space="preserve"> IF(OR(C81="X",D83="X",E85="x",E87="x" ),"x","")</f>
        <v>x</v>
      </c>
      <c r="K85" s="111" t="s">
        <v>120</v>
      </c>
      <c r="L85" s="1"/>
    </row>
    <row r="86" spans="1:12" ht="28.2" x14ac:dyDescent="0.3">
      <c r="A86" s="800"/>
      <c r="B86" s="108" t="s">
        <v>240</v>
      </c>
      <c r="C86" s="792"/>
      <c r="D86" s="793"/>
      <c r="E86" s="795"/>
      <c r="F86" s="797"/>
      <c r="G86" s="798"/>
      <c r="H86" s="108"/>
      <c r="I86" s="108"/>
      <c r="J86" s="117"/>
      <c r="K86" s="111"/>
      <c r="L86" s="1"/>
    </row>
    <row r="87" spans="1:12" ht="28.2" x14ac:dyDescent="0.3">
      <c r="A87" s="800"/>
      <c r="B87" s="108">
        <v>1</v>
      </c>
      <c r="C87" s="791"/>
      <c r="D87" s="822"/>
      <c r="E87" s="824"/>
      <c r="F87" s="826"/>
      <c r="G87" s="828"/>
      <c r="H87" s="108"/>
      <c r="I87" s="108"/>
      <c r="J87" s="119" t="str">
        <f xml:space="preserve"> IF(OR(C83="X",C85="X",D85="x",D87="x",C87="x" ),"x","")</f>
        <v/>
      </c>
      <c r="K87" s="111" t="s">
        <v>122</v>
      </c>
      <c r="L87" s="1"/>
    </row>
    <row r="88" spans="1:12" x14ac:dyDescent="0.3">
      <c r="A88" s="800"/>
      <c r="B88" s="108" t="s">
        <v>123</v>
      </c>
      <c r="C88" s="821"/>
      <c r="D88" s="823"/>
      <c r="E88" s="825"/>
      <c r="F88" s="827"/>
      <c r="G88" s="829"/>
      <c r="H88" s="108"/>
      <c r="I88" s="108"/>
      <c r="J88" s="108"/>
      <c r="K88" s="109"/>
      <c r="L88" s="1"/>
    </row>
    <row r="89" spans="1:12" x14ac:dyDescent="0.3">
      <c r="A89" s="127"/>
      <c r="B89" s="108"/>
      <c r="C89" s="108">
        <v>1</v>
      </c>
      <c r="D89" s="108">
        <v>2</v>
      </c>
      <c r="E89" s="108">
        <v>3</v>
      </c>
      <c r="F89" s="108">
        <v>4</v>
      </c>
      <c r="G89" s="108">
        <v>5</v>
      </c>
      <c r="H89" s="108"/>
      <c r="I89" s="108"/>
      <c r="J89" s="108"/>
      <c r="K89" s="109"/>
      <c r="L89" s="1"/>
    </row>
    <row r="90" spans="1:12" x14ac:dyDescent="0.3">
      <c r="A90" s="127"/>
      <c r="B90" s="108"/>
      <c r="C90" s="108" t="s">
        <v>124</v>
      </c>
      <c r="D90" s="108" t="s">
        <v>125</v>
      </c>
      <c r="E90" s="108" t="s">
        <v>126</v>
      </c>
      <c r="F90" s="108" t="s">
        <v>127</v>
      </c>
      <c r="G90" s="108" t="s">
        <v>128</v>
      </c>
      <c r="H90" s="108"/>
      <c r="I90" s="807"/>
      <c r="J90" s="807"/>
      <c r="K90" s="808"/>
      <c r="L90" s="1"/>
    </row>
    <row r="91" spans="1:12" ht="15" customHeight="1" x14ac:dyDescent="0.3">
      <c r="A91" s="127"/>
      <c r="B91" s="108"/>
      <c r="C91" s="799" t="s">
        <v>129</v>
      </c>
      <c r="D91" s="799"/>
      <c r="E91" s="799"/>
      <c r="F91" s="799"/>
      <c r="G91" s="799"/>
      <c r="H91" s="108"/>
      <c r="I91" s="108"/>
      <c r="J91" s="108"/>
      <c r="K91" s="109"/>
      <c r="L91" s="1"/>
    </row>
    <row r="92" spans="1:12" ht="15" customHeight="1" x14ac:dyDescent="0.3">
      <c r="A92" s="127"/>
      <c r="B92" s="108"/>
      <c r="C92" s="799"/>
      <c r="D92" s="799"/>
      <c r="E92" s="799"/>
      <c r="F92" s="799"/>
      <c r="G92" s="799"/>
      <c r="H92" s="108"/>
      <c r="I92" s="108"/>
      <c r="J92" s="108"/>
      <c r="K92" s="109"/>
      <c r="L92" s="1"/>
    </row>
    <row r="93" spans="1:12" ht="15" thickBot="1" x14ac:dyDescent="0.35">
      <c r="A93" s="67"/>
      <c r="B93" s="68"/>
      <c r="C93" s="68"/>
      <c r="D93" s="68"/>
      <c r="E93" s="68"/>
      <c r="F93" s="68"/>
      <c r="G93" s="68"/>
      <c r="H93" s="68"/>
      <c r="I93" s="68"/>
      <c r="J93" s="68"/>
      <c r="K93" s="69"/>
      <c r="L93" s="1"/>
    </row>
    <row r="94" spans="1:12" ht="15" thickBot="1" x14ac:dyDescent="0.35">
      <c r="A94" s="1"/>
      <c r="B94" s="1"/>
      <c r="C94" s="1"/>
      <c r="D94" s="1"/>
      <c r="E94" s="1"/>
      <c r="F94" s="1"/>
      <c r="G94" s="1"/>
      <c r="H94" s="1"/>
      <c r="I94" s="1"/>
      <c r="J94" s="1"/>
      <c r="K94" s="1"/>
      <c r="L94" s="1"/>
    </row>
    <row r="95" spans="1:12" ht="15.75" customHeight="1" thickBot="1" x14ac:dyDescent="0.35">
      <c r="A95" s="1009" t="s">
        <v>113</v>
      </c>
      <c r="B95" s="1003" t="e">
        <f>DESCRIPCION!#REF!</f>
        <v>#REF!</v>
      </c>
      <c r="C95" s="1003"/>
      <c r="D95" s="1003"/>
      <c r="E95" s="1003"/>
      <c r="F95" s="1003"/>
      <c r="G95" s="1003"/>
      <c r="H95" s="1004"/>
      <c r="I95" s="1015" t="s">
        <v>288</v>
      </c>
      <c r="J95" s="1013"/>
      <c r="K95" s="97" t="str">
        <f>IF(J102="x","EXTREMA",IF(J104="x","ALTA",IF(J106="x","MODERADA",IF(J108="x","BAJA",""))))</f>
        <v/>
      </c>
      <c r="L95" s="1"/>
    </row>
    <row r="96" spans="1:12" ht="16.2" thickBot="1" x14ac:dyDescent="0.35">
      <c r="A96" s="1010"/>
      <c r="B96" s="1005"/>
      <c r="C96" s="1005"/>
      <c r="D96" s="1005"/>
      <c r="E96" s="1005"/>
      <c r="F96" s="1005"/>
      <c r="G96" s="1005"/>
      <c r="H96" s="1006"/>
      <c r="I96" s="1007" t="s">
        <v>289</v>
      </c>
      <c r="J96" s="1008"/>
      <c r="K96" s="143" t="str">
        <f>'VALORACIÓN ZONA RIESGO INHERENT'!K91</f>
        <v/>
      </c>
      <c r="L96" s="1"/>
    </row>
    <row r="97" spans="1:12" ht="16.2" thickBot="1" x14ac:dyDescent="0.35">
      <c r="A97" s="1011"/>
      <c r="B97" s="1007" t="s">
        <v>290</v>
      </c>
      <c r="C97" s="1014"/>
      <c r="D97" s="1014"/>
      <c r="E97" s="1014"/>
      <c r="F97" s="1014"/>
      <c r="G97" s="1014"/>
      <c r="H97" s="1014"/>
      <c r="I97" s="1014"/>
      <c r="J97" s="1008"/>
      <c r="K97" s="143">
        <f>'SOLIDEZ DE LOS CONTROLES'!H14</f>
        <v>0</v>
      </c>
      <c r="L97" s="1"/>
    </row>
    <row r="98" spans="1:12" ht="16.2" thickBot="1" x14ac:dyDescent="0.35">
      <c r="A98" s="145" t="s">
        <v>115</v>
      </c>
      <c r="B98" s="146"/>
      <c r="C98" s="146"/>
      <c r="D98" s="162"/>
      <c r="E98" s="1031"/>
      <c r="F98" s="1032"/>
      <c r="G98" s="1033"/>
      <c r="H98" s="785" t="s">
        <v>129</v>
      </c>
      <c r="I98" s="788"/>
      <c r="J98" s="789"/>
      <c r="K98" s="790"/>
      <c r="L98" s="1"/>
    </row>
    <row r="99" spans="1:12" ht="37.5" customHeight="1" x14ac:dyDescent="0.3">
      <c r="A99" s="127"/>
      <c r="B99" s="108"/>
      <c r="C99" s="108"/>
      <c r="D99" s="108"/>
      <c r="E99" s="108"/>
      <c r="F99" s="108"/>
      <c r="G99" s="108"/>
      <c r="H99" s="108"/>
      <c r="I99" s="108"/>
      <c r="J99" s="123"/>
      <c r="K99" s="124"/>
      <c r="L99" s="1"/>
    </row>
    <row r="100" spans="1:12" ht="39" customHeight="1" x14ac:dyDescent="0.3">
      <c r="A100" s="800" t="s">
        <v>115</v>
      </c>
      <c r="B100" s="108">
        <v>5</v>
      </c>
      <c r="C100" s="801"/>
      <c r="D100" s="797"/>
      <c r="E100" s="798"/>
      <c r="F100" s="798"/>
      <c r="G100" s="798"/>
      <c r="H100" s="108"/>
      <c r="I100" s="108"/>
      <c r="J100" s="807" t="s">
        <v>114</v>
      </c>
      <c r="K100" s="808"/>
      <c r="L100" s="1"/>
    </row>
    <row r="101" spans="1:12" x14ac:dyDescent="0.3">
      <c r="A101" s="800"/>
      <c r="B101" s="108" t="s">
        <v>117</v>
      </c>
      <c r="C101" s="802"/>
      <c r="D101" s="797"/>
      <c r="E101" s="798"/>
      <c r="F101" s="798"/>
      <c r="G101" s="798"/>
      <c r="H101" s="108"/>
      <c r="I101" s="108"/>
      <c r="J101" s="110"/>
      <c r="K101" s="111"/>
      <c r="L101" s="1"/>
    </row>
    <row r="102" spans="1:12" ht="28.2" x14ac:dyDescent="0.3">
      <c r="A102" s="800"/>
      <c r="B102" s="108">
        <v>4</v>
      </c>
      <c r="C102" s="844"/>
      <c r="D102" s="797"/>
      <c r="E102" s="797"/>
      <c r="F102" s="806"/>
      <c r="G102" s="798"/>
      <c r="H102" s="108"/>
      <c r="I102" s="108"/>
      <c r="J102" s="114" t="str">
        <f xml:space="preserve"> IF(OR(E100="X",F100="X",G100="x",F102="x",G102="X",F104="X",G104="X",G106="X" ),"x","")</f>
        <v/>
      </c>
      <c r="K102" s="111" t="s">
        <v>116</v>
      </c>
      <c r="L102" s="1"/>
    </row>
    <row r="103" spans="1:12" ht="28.2" x14ac:dyDescent="0.3">
      <c r="A103" s="800"/>
      <c r="B103" s="108" t="s">
        <v>119</v>
      </c>
      <c r="C103" s="845"/>
      <c r="D103" s="797"/>
      <c r="E103" s="797"/>
      <c r="F103" s="806"/>
      <c r="G103" s="798"/>
      <c r="H103" s="108"/>
      <c r="I103" s="108"/>
      <c r="J103" s="115"/>
      <c r="K103" s="111"/>
      <c r="L103" s="1"/>
    </row>
    <row r="104" spans="1:12" ht="28.2" x14ac:dyDescent="0.3">
      <c r="A104" s="800"/>
      <c r="B104" s="108">
        <v>3</v>
      </c>
      <c r="C104" s="791"/>
      <c r="D104" s="795"/>
      <c r="E104" s="796"/>
      <c r="F104" s="806"/>
      <c r="G104" s="798"/>
      <c r="H104" s="108"/>
      <c r="I104" s="108"/>
      <c r="J104" s="116" t="str">
        <f xml:space="preserve"> IF(OR(C100="X",D100="X",D102="x",E102="x",E104="X",F106="X",F108="X",G108="X" ),"x","")</f>
        <v/>
      </c>
      <c r="K104" s="111" t="s">
        <v>118</v>
      </c>
      <c r="L104" s="1"/>
    </row>
    <row r="105" spans="1:12" ht="28.2" x14ac:dyDescent="0.3">
      <c r="A105" s="800"/>
      <c r="B105" s="108" t="s">
        <v>121</v>
      </c>
      <c r="C105" s="792"/>
      <c r="D105" s="795"/>
      <c r="E105" s="797"/>
      <c r="F105" s="806"/>
      <c r="G105" s="798"/>
      <c r="H105" s="108"/>
      <c r="I105" s="108"/>
      <c r="J105" s="117"/>
      <c r="K105" s="111"/>
      <c r="L105" s="1"/>
    </row>
    <row r="106" spans="1:12" ht="28.2" x14ac:dyDescent="0.3">
      <c r="A106" s="800"/>
      <c r="B106" s="108">
        <v>2</v>
      </c>
      <c r="C106" s="791"/>
      <c r="D106" s="793"/>
      <c r="E106" s="794"/>
      <c r="F106" s="796"/>
      <c r="G106" s="798"/>
      <c r="H106" s="108"/>
      <c r="I106" s="108"/>
      <c r="J106" s="118" t="str">
        <f xml:space="preserve"> IF(OR(C102="X",D104="X",E108="x",E106="x" ),"x","")</f>
        <v/>
      </c>
      <c r="K106" s="111" t="s">
        <v>120</v>
      </c>
      <c r="L106" s="1"/>
    </row>
    <row r="107" spans="1:12" ht="28.2" x14ac:dyDescent="0.3">
      <c r="A107" s="800"/>
      <c r="B107" s="108" t="s">
        <v>240</v>
      </c>
      <c r="C107" s="792"/>
      <c r="D107" s="793"/>
      <c r="E107" s="795"/>
      <c r="F107" s="797"/>
      <c r="G107" s="798"/>
      <c r="H107" s="108"/>
      <c r="I107" s="108"/>
      <c r="J107" s="117"/>
      <c r="K107" s="111"/>
      <c r="L107" s="1"/>
    </row>
    <row r="108" spans="1:12" ht="28.2" x14ac:dyDescent="0.3">
      <c r="A108" s="800"/>
      <c r="B108" s="108">
        <v>1</v>
      </c>
      <c r="C108" s="791"/>
      <c r="D108" s="822"/>
      <c r="E108" s="824"/>
      <c r="F108" s="826"/>
      <c r="G108" s="828"/>
      <c r="H108" s="108"/>
      <c r="I108" s="108"/>
      <c r="J108" s="119" t="str">
        <f xml:space="preserve"> IF(OR(C104="X",C106="X",C108="x",D106="x",D108="x" ),"x","")</f>
        <v/>
      </c>
      <c r="K108" s="111" t="s">
        <v>122</v>
      </c>
      <c r="L108" s="1"/>
    </row>
    <row r="109" spans="1:12" x14ac:dyDescent="0.3">
      <c r="A109" s="800"/>
      <c r="B109" s="108" t="s">
        <v>123</v>
      </c>
      <c r="C109" s="821"/>
      <c r="D109" s="823"/>
      <c r="E109" s="825"/>
      <c r="F109" s="827"/>
      <c r="G109" s="829"/>
      <c r="H109" s="108"/>
      <c r="I109" s="108"/>
      <c r="J109" s="108"/>
      <c r="K109" s="109"/>
      <c r="L109" s="1"/>
    </row>
    <row r="110" spans="1:12" x14ac:dyDescent="0.3">
      <c r="A110" s="127"/>
      <c r="B110" s="108"/>
      <c r="C110" s="108">
        <v>1</v>
      </c>
      <c r="D110" s="108">
        <v>2</v>
      </c>
      <c r="E110" s="108">
        <v>3</v>
      </c>
      <c r="F110" s="108">
        <v>4</v>
      </c>
      <c r="G110" s="108">
        <v>5</v>
      </c>
      <c r="H110" s="108"/>
      <c r="I110" s="108"/>
      <c r="J110" s="108"/>
      <c r="K110" s="109"/>
      <c r="L110" s="1"/>
    </row>
    <row r="111" spans="1:12" x14ac:dyDescent="0.3">
      <c r="A111" s="127"/>
      <c r="B111" s="108"/>
      <c r="C111" s="108" t="s">
        <v>124</v>
      </c>
      <c r="D111" s="108" t="s">
        <v>125</v>
      </c>
      <c r="E111" s="108" t="s">
        <v>126</v>
      </c>
      <c r="F111" s="108" t="s">
        <v>127</v>
      </c>
      <c r="G111" s="108" t="s">
        <v>128</v>
      </c>
      <c r="H111" s="108"/>
      <c r="I111" s="108"/>
      <c r="J111" s="108"/>
      <c r="K111" s="109"/>
      <c r="L111" s="1"/>
    </row>
    <row r="112" spans="1:12" ht="15" customHeight="1" x14ac:dyDescent="0.3">
      <c r="A112" s="127"/>
      <c r="B112" s="108"/>
      <c r="C112" s="799" t="s">
        <v>129</v>
      </c>
      <c r="D112" s="799"/>
      <c r="E112" s="799"/>
      <c r="F112" s="799"/>
      <c r="G112" s="799"/>
      <c r="H112" s="108"/>
      <c r="I112" s="108"/>
      <c r="J112" s="108"/>
      <c r="K112" s="109"/>
      <c r="L112" s="1"/>
    </row>
    <row r="113" spans="1:12" ht="15" customHeight="1" x14ac:dyDescent="0.3">
      <c r="A113" s="127"/>
      <c r="B113" s="108"/>
      <c r="C113" s="799"/>
      <c r="D113" s="799"/>
      <c r="E113" s="799"/>
      <c r="F113" s="799"/>
      <c r="G113" s="799"/>
      <c r="H113" s="108"/>
      <c r="I113" s="108"/>
      <c r="J113" s="108"/>
      <c r="K113" s="109"/>
      <c r="L113" s="1"/>
    </row>
    <row r="114" spans="1:12" ht="15" thickBot="1" x14ac:dyDescent="0.35">
      <c r="A114" s="67"/>
      <c r="B114" s="68"/>
      <c r="C114" s="68"/>
      <c r="D114" s="68"/>
      <c r="E114" s="68"/>
      <c r="F114" s="68"/>
      <c r="G114" s="68"/>
      <c r="H114" s="68"/>
      <c r="I114" s="68"/>
      <c r="J114" s="68"/>
      <c r="K114" s="69"/>
      <c r="L114" s="1"/>
    </row>
    <row r="115" spans="1:12" ht="15" thickBot="1" x14ac:dyDescent="0.35">
      <c r="A115" s="1"/>
      <c r="B115" s="1"/>
      <c r="C115" s="1"/>
      <c r="D115" s="1"/>
      <c r="E115" s="1"/>
      <c r="F115" s="1"/>
      <c r="G115" s="1"/>
      <c r="H115" s="1"/>
      <c r="I115" s="1"/>
      <c r="J115" s="1"/>
      <c r="K115" s="1"/>
      <c r="L115" s="1"/>
    </row>
    <row r="116" spans="1:12" ht="15.75" customHeight="1" thickBot="1" x14ac:dyDescent="0.35">
      <c r="A116" s="1009" t="s">
        <v>113</v>
      </c>
      <c r="B116" s="1003" t="e">
        <f>DESCRIPCION!#REF!</f>
        <v>#REF!</v>
      </c>
      <c r="C116" s="1003"/>
      <c r="D116" s="1003"/>
      <c r="E116" s="1003"/>
      <c r="F116" s="1003"/>
      <c r="G116" s="1003"/>
      <c r="H116" s="1004"/>
      <c r="I116" s="1012" t="s">
        <v>288</v>
      </c>
      <c r="J116" s="1013"/>
      <c r="K116" s="97" t="str">
        <f>IF(J123="x","EXTREMA",IF(J125="x","ALTA",IF(J127="x","MODERADA",IF(J129="x","BAJA",""))))</f>
        <v/>
      </c>
      <c r="L116" s="1"/>
    </row>
    <row r="117" spans="1:12" ht="16.2" thickBot="1" x14ac:dyDescent="0.35">
      <c r="A117" s="1010"/>
      <c r="B117" s="1005"/>
      <c r="C117" s="1005"/>
      <c r="D117" s="1005"/>
      <c r="E117" s="1005"/>
      <c r="F117" s="1005"/>
      <c r="G117" s="1005"/>
      <c r="H117" s="1006"/>
      <c r="I117" s="1014" t="s">
        <v>289</v>
      </c>
      <c r="J117" s="1008"/>
      <c r="K117" s="143" t="str">
        <f>'VALORACIÓN ZONA RIESGO INHERENT'!K111</f>
        <v/>
      </c>
      <c r="L117" s="1"/>
    </row>
    <row r="118" spans="1:12" ht="16.2" thickBot="1" x14ac:dyDescent="0.35">
      <c r="A118" s="1011"/>
      <c r="B118" s="784" t="s">
        <v>290</v>
      </c>
      <c r="C118" s="785"/>
      <c r="D118" s="785"/>
      <c r="E118" s="785"/>
      <c r="F118" s="785"/>
      <c r="G118" s="785"/>
      <c r="H118" s="785"/>
      <c r="I118" s="785"/>
      <c r="J118" s="788"/>
      <c r="K118" s="143">
        <f>'SOLIDEZ DE LOS CONTROLES'!H19</f>
        <v>0</v>
      </c>
      <c r="L118" s="1"/>
    </row>
    <row r="119" spans="1:12" ht="16.2" thickBot="1" x14ac:dyDescent="0.35">
      <c r="A119" s="145" t="s">
        <v>115</v>
      </c>
      <c r="B119" s="146"/>
      <c r="C119" s="146"/>
      <c r="D119" s="162"/>
      <c r="E119" s="1031"/>
      <c r="F119" s="1032"/>
      <c r="G119" s="1033"/>
      <c r="H119" s="785" t="s">
        <v>129</v>
      </c>
      <c r="I119" s="788"/>
      <c r="J119" s="789"/>
      <c r="K119" s="790"/>
      <c r="L119" s="1"/>
    </row>
    <row r="120" spans="1:12" ht="39.75" customHeight="1" x14ac:dyDescent="0.3">
      <c r="A120" s="127"/>
      <c r="B120" s="108"/>
      <c r="C120" s="128"/>
      <c r="D120" s="108"/>
      <c r="E120" s="108"/>
      <c r="F120" s="108"/>
      <c r="G120" s="108"/>
      <c r="H120" s="108"/>
      <c r="I120" s="108"/>
      <c r="J120" s="1"/>
      <c r="K120" s="63"/>
      <c r="L120" s="1"/>
    </row>
    <row r="121" spans="1:12" ht="15" customHeight="1" x14ac:dyDescent="0.3">
      <c r="A121" s="800" t="s">
        <v>115</v>
      </c>
      <c r="B121" s="108">
        <v>5</v>
      </c>
      <c r="C121" s="859"/>
      <c r="D121" s="861"/>
      <c r="E121" s="862"/>
      <c r="F121" s="862"/>
      <c r="G121" s="862"/>
      <c r="H121" s="141"/>
      <c r="I121" s="108"/>
      <c r="J121" s="807" t="s">
        <v>114</v>
      </c>
      <c r="K121" s="808"/>
      <c r="L121" s="1"/>
    </row>
    <row r="122" spans="1:12" ht="32.4" x14ac:dyDescent="0.3">
      <c r="A122" s="800"/>
      <c r="B122" s="108" t="s">
        <v>117</v>
      </c>
      <c r="C122" s="860"/>
      <c r="D122" s="861"/>
      <c r="E122" s="862"/>
      <c r="F122" s="862"/>
      <c r="G122" s="862"/>
      <c r="H122" s="141"/>
      <c r="I122" s="108"/>
      <c r="J122" s="110"/>
      <c r="K122" s="111"/>
      <c r="L122" s="1"/>
    </row>
    <row r="123" spans="1:12" ht="32.4" x14ac:dyDescent="0.3">
      <c r="A123" s="800"/>
      <c r="B123" s="108">
        <v>4</v>
      </c>
      <c r="C123" s="863"/>
      <c r="D123" s="861"/>
      <c r="E123" s="861"/>
      <c r="F123" s="865"/>
      <c r="G123" s="862"/>
      <c r="H123" s="141"/>
      <c r="I123" s="108"/>
      <c r="J123" s="114" t="str">
        <f xml:space="preserve"> IF(OR(E121="X",F121="X",G121="x",F123="x",G123="X",F125="X",G125="X",G127="X" ),"x","")</f>
        <v/>
      </c>
      <c r="K123" s="111" t="s">
        <v>116</v>
      </c>
      <c r="L123" s="1"/>
    </row>
    <row r="124" spans="1:12" ht="32.4" x14ac:dyDescent="0.3">
      <c r="A124" s="800"/>
      <c r="B124" s="108" t="s">
        <v>119</v>
      </c>
      <c r="C124" s="864"/>
      <c r="D124" s="861"/>
      <c r="E124" s="861"/>
      <c r="F124" s="865"/>
      <c r="G124" s="862"/>
      <c r="H124" s="141"/>
      <c r="I124" s="108"/>
      <c r="J124" s="115"/>
      <c r="K124" s="111"/>
      <c r="L124" s="1"/>
    </row>
    <row r="125" spans="1:12" ht="32.4" x14ac:dyDescent="0.3">
      <c r="A125" s="800"/>
      <c r="B125" s="108">
        <v>3</v>
      </c>
      <c r="C125" s="866"/>
      <c r="D125" s="868"/>
      <c r="E125" s="878"/>
      <c r="F125" s="865"/>
      <c r="G125" s="862"/>
      <c r="H125" s="141"/>
      <c r="I125" s="108"/>
      <c r="J125" s="116" t="str">
        <f xml:space="preserve"> IF(OR(C121="X",D121="X",D123="x",E123="x",E125="X",F127="X",F129="X",G129="X" ),"x","")</f>
        <v/>
      </c>
      <c r="K125" s="111" t="s">
        <v>118</v>
      </c>
      <c r="L125" s="1"/>
    </row>
    <row r="126" spans="1:12" ht="32.4" x14ac:dyDescent="0.3">
      <c r="A126" s="800"/>
      <c r="B126" s="108" t="s">
        <v>121</v>
      </c>
      <c r="C126" s="867"/>
      <c r="D126" s="868"/>
      <c r="E126" s="861"/>
      <c r="F126" s="865"/>
      <c r="G126" s="862"/>
      <c r="H126" s="141"/>
      <c r="I126" s="108"/>
      <c r="J126" s="117"/>
      <c r="K126" s="111"/>
      <c r="L126" s="1"/>
    </row>
    <row r="127" spans="1:12" ht="32.4" x14ac:dyDescent="0.3">
      <c r="A127" s="800"/>
      <c r="B127" s="108">
        <v>2</v>
      </c>
      <c r="C127" s="866"/>
      <c r="D127" s="879"/>
      <c r="E127" s="880"/>
      <c r="F127" s="878"/>
      <c r="G127" s="862"/>
      <c r="H127" s="141"/>
      <c r="I127" s="108"/>
      <c r="J127" s="118" t="str">
        <f xml:space="preserve"> IF(OR(C123="X",D125="X",E127="x",E129="x" ),"x","")</f>
        <v/>
      </c>
      <c r="K127" s="111" t="s">
        <v>120</v>
      </c>
      <c r="L127" s="1"/>
    </row>
    <row r="128" spans="1:12" ht="32.4" x14ac:dyDescent="0.3">
      <c r="A128" s="800"/>
      <c r="B128" s="108" t="s">
        <v>240</v>
      </c>
      <c r="C128" s="867"/>
      <c r="D128" s="879"/>
      <c r="E128" s="868"/>
      <c r="F128" s="861"/>
      <c r="G128" s="862"/>
      <c r="H128" s="141"/>
      <c r="I128" s="108"/>
      <c r="J128" s="117"/>
      <c r="K128" s="111"/>
      <c r="L128" s="1"/>
    </row>
    <row r="129" spans="1:12" ht="32.4" x14ac:dyDescent="0.3">
      <c r="A129" s="800"/>
      <c r="B129" s="108">
        <v>1</v>
      </c>
      <c r="C129" s="866"/>
      <c r="D129" s="870"/>
      <c r="E129" s="872"/>
      <c r="F129" s="874"/>
      <c r="G129" s="876"/>
      <c r="H129" s="141"/>
      <c r="I129" s="108"/>
      <c r="J129" s="119" t="str">
        <f xml:space="preserve"> IF(OR(C125="X",C127="X",D127="x",C129="x",D129="x" ),"x","")</f>
        <v/>
      </c>
      <c r="K129" s="111" t="s">
        <v>122</v>
      </c>
      <c r="L129" s="1"/>
    </row>
    <row r="130" spans="1:12" ht="32.4" x14ac:dyDescent="0.3">
      <c r="A130" s="800"/>
      <c r="B130" s="108" t="s">
        <v>123</v>
      </c>
      <c r="C130" s="869"/>
      <c r="D130" s="871"/>
      <c r="E130" s="873"/>
      <c r="F130" s="875"/>
      <c r="G130" s="877"/>
      <c r="H130" s="141"/>
      <c r="I130" s="108"/>
      <c r="J130" s="108"/>
      <c r="K130" s="109"/>
      <c r="L130" s="1"/>
    </row>
    <row r="131" spans="1:12" x14ac:dyDescent="0.3">
      <c r="A131" s="127"/>
      <c r="B131" s="108"/>
      <c r="C131" s="108">
        <v>1</v>
      </c>
      <c r="D131" s="108">
        <v>2</v>
      </c>
      <c r="E131" s="108">
        <v>3</v>
      </c>
      <c r="F131" s="108">
        <v>4</v>
      </c>
      <c r="G131" s="108">
        <v>5</v>
      </c>
      <c r="H131" s="108"/>
      <c r="I131" s="108"/>
      <c r="J131" s="108"/>
      <c r="K131" s="109"/>
      <c r="L131" s="1"/>
    </row>
    <row r="132" spans="1:12" x14ac:dyDescent="0.3">
      <c r="A132" s="127"/>
      <c r="B132" s="108"/>
      <c r="C132" s="108" t="s">
        <v>124</v>
      </c>
      <c r="D132" s="108" t="s">
        <v>125</v>
      </c>
      <c r="E132" s="108" t="s">
        <v>126</v>
      </c>
      <c r="F132" s="108" t="s">
        <v>127</v>
      </c>
      <c r="G132" s="108" t="s">
        <v>128</v>
      </c>
      <c r="H132" s="108"/>
      <c r="I132" s="108"/>
      <c r="J132" s="108"/>
      <c r="K132" s="109"/>
      <c r="L132" s="1"/>
    </row>
    <row r="133" spans="1:12" ht="15" customHeight="1" x14ac:dyDescent="0.3">
      <c r="A133" s="127"/>
      <c r="B133" s="108"/>
      <c r="C133" s="799" t="s">
        <v>129</v>
      </c>
      <c r="D133" s="799"/>
      <c r="E133" s="799"/>
      <c r="F133" s="799"/>
      <c r="G133" s="799"/>
      <c r="H133" s="108"/>
      <c r="I133" s="108"/>
      <c r="J133" s="108"/>
      <c r="K133" s="109"/>
      <c r="L133" s="1"/>
    </row>
    <row r="134" spans="1:12" ht="15" customHeight="1" x14ac:dyDescent="0.3">
      <c r="A134" s="127"/>
      <c r="B134" s="108"/>
      <c r="C134" s="799"/>
      <c r="D134" s="799"/>
      <c r="E134" s="799"/>
      <c r="F134" s="799"/>
      <c r="G134" s="799"/>
      <c r="H134" s="108"/>
      <c r="I134" s="108"/>
      <c r="J134" s="108"/>
      <c r="K134" s="109"/>
      <c r="L134" s="1"/>
    </row>
    <row r="135" spans="1:12" ht="15" thickBot="1" x14ac:dyDescent="0.35">
      <c r="A135" s="67"/>
      <c r="B135" s="68"/>
      <c r="C135" s="68"/>
      <c r="D135" s="68"/>
      <c r="E135" s="68"/>
      <c r="F135" s="68"/>
      <c r="G135" s="68"/>
      <c r="H135" s="68"/>
      <c r="I135" s="68"/>
      <c r="J135" s="68"/>
      <c r="K135" s="69"/>
      <c r="L135" s="1"/>
    </row>
    <row r="136" spans="1:12" ht="15" thickBot="1" x14ac:dyDescent="0.35">
      <c r="A136" s="1"/>
      <c r="B136" s="1"/>
      <c r="C136" s="1"/>
      <c r="D136" s="1"/>
      <c r="E136" s="1"/>
      <c r="F136" s="1"/>
      <c r="G136" s="1"/>
      <c r="H136" s="1"/>
      <c r="I136" s="1"/>
      <c r="J136" s="1"/>
      <c r="K136" s="1"/>
      <c r="L136" s="1"/>
    </row>
    <row r="137" spans="1:12" ht="16.2" thickBot="1" x14ac:dyDescent="0.35">
      <c r="A137" s="1009" t="s">
        <v>113</v>
      </c>
      <c r="B137" s="1016" t="e">
        <f>DESCRIPCION!#REF!</f>
        <v>#REF!</v>
      </c>
      <c r="C137" s="1003"/>
      <c r="D137" s="1003"/>
      <c r="E137" s="1003"/>
      <c r="F137" s="1003"/>
      <c r="G137" s="1003"/>
      <c r="H137" s="1004"/>
      <c r="I137" s="1012" t="s">
        <v>288</v>
      </c>
      <c r="J137" s="1013"/>
      <c r="K137" s="97" t="str">
        <f>IF(J144="x","EXTREMA",IF(J146="x","ALTA",IF(J148="x","MODERADA",IF(J150="x","BAJA",""))))</f>
        <v/>
      </c>
      <c r="L137" s="1"/>
    </row>
    <row r="138" spans="1:12" ht="16.2" thickBot="1" x14ac:dyDescent="0.35">
      <c r="A138" s="1010"/>
      <c r="B138" s="1017"/>
      <c r="C138" s="1005"/>
      <c r="D138" s="1005"/>
      <c r="E138" s="1005"/>
      <c r="F138" s="1005"/>
      <c r="G138" s="1005"/>
      <c r="H138" s="1006"/>
      <c r="I138" s="1007" t="s">
        <v>289</v>
      </c>
      <c r="J138" s="1008"/>
      <c r="K138" s="143" t="str">
        <f>'VALORACIÓN ZONA RIESGO INHERENT'!K131</f>
        <v/>
      </c>
      <c r="L138" s="1"/>
    </row>
    <row r="139" spans="1:12" ht="16.2" thickBot="1" x14ac:dyDescent="0.35">
      <c r="A139" s="1011"/>
      <c r="B139" s="784" t="s">
        <v>290</v>
      </c>
      <c r="C139" s="785"/>
      <c r="D139" s="785"/>
      <c r="E139" s="785"/>
      <c r="F139" s="785"/>
      <c r="G139" s="785"/>
      <c r="H139" s="785"/>
      <c r="I139" s="785"/>
      <c r="J139" s="788"/>
      <c r="K139" s="142" t="e">
        <f>'SOLIDEZ DE LOS CONTROLES'!H23</f>
        <v>#DIV/0!</v>
      </c>
      <c r="L139" s="1"/>
    </row>
    <row r="140" spans="1:12" ht="16.2" thickBot="1" x14ac:dyDescent="0.35">
      <c r="A140" s="145" t="s">
        <v>115</v>
      </c>
      <c r="B140" s="146"/>
      <c r="C140" s="146"/>
      <c r="D140" s="162"/>
      <c r="E140" s="1031"/>
      <c r="F140" s="1032"/>
      <c r="G140" s="1033"/>
      <c r="H140" s="785" t="s">
        <v>129</v>
      </c>
      <c r="I140" s="788"/>
      <c r="J140" s="789"/>
      <c r="K140" s="790"/>
      <c r="L140" s="1"/>
    </row>
    <row r="141" spans="1:12" ht="45.75" customHeight="1" x14ac:dyDescent="0.3">
      <c r="A141" s="127"/>
      <c r="B141" s="108"/>
      <c r="C141" s="128"/>
      <c r="D141" s="108"/>
      <c r="E141" s="108"/>
      <c r="F141" s="108"/>
      <c r="G141" s="108"/>
      <c r="H141" s="108"/>
      <c r="I141" s="108"/>
      <c r="J141" s="123"/>
      <c r="K141" s="124"/>
      <c r="L141" s="1"/>
    </row>
    <row r="142" spans="1:12" ht="41.25" customHeight="1" x14ac:dyDescent="0.3">
      <c r="A142" s="800" t="s">
        <v>115</v>
      </c>
      <c r="B142" s="108">
        <v>5</v>
      </c>
      <c r="C142" s="801"/>
      <c r="D142" s="797"/>
      <c r="E142" s="798"/>
      <c r="F142" s="798"/>
      <c r="G142" s="798"/>
      <c r="H142" s="108"/>
      <c r="I142" s="108"/>
      <c r="J142" s="807" t="s">
        <v>114</v>
      </c>
      <c r="K142" s="808"/>
      <c r="L142" s="1"/>
    </row>
    <row r="143" spans="1:12" x14ac:dyDescent="0.3">
      <c r="A143" s="800"/>
      <c r="B143" s="108" t="s">
        <v>117</v>
      </c>
      <c r="C143" s="802"/>
      <c r="D143" s="797"/>
      <c r="E143" s="798"/>
      <c r="F143" s="798"/>
      <c r="G143" s="798"/>
      <c r="H143" s="108"/>
      <c r="I143" s="108"/>
      <c r="J143" s="110"/>
      <c r="K143" s="111"/>
      <c r="L143" s="1"/>
    </row>
    <row r="144" spans="1:12" ht="28.2" x14ac:dyDescent="0.3">
      <c r="A144" s="800"/>
      <c r="B144" s="108">
        <v>4</v>
      </c>
      <c r="C144" s="844"/>
      <c r="D144" s="797"/>
      <c r="E144" s="797"/>
      <c r="F144" s="806"/>
      <c r="G144" s="798"/>
      <c r="H144" s="108"/>
      <c r="I144" s="108"/>
      <c r="J144" s="114" t="str">
        <f xml:space="preserve"> IF(OR(E142="X",F142="X",G142="x",F144="x",G144="X",F146="X",G146="X",G148="X" ),"x","")</f>
        <v/>
      </c>
      <c r="K144" s="111" t="s">
        <v>116</v>
      </c>
      <c r="L144" s="1"/>
    </row>
    <row r="145" spans="1:12" ht="28.2" x14ac:dyDescent="0.3">
      <c r="A145" s="800"/>
      <c r="B145" s="108" t="s">
        <v>119</v>
      </c>
      <c r="C145" s="845"/>
      <c r="D145" s="797"/>
      <c r="E145" s="797"/>
      <c r="F145" s="806"/>
      <c r="G145" s="798"/>
      <c r="H145" s="108"/>
      <c r="I145" s="108"/>
      <c r="J145" s="115"/>
      <c r="K145" s="111"/>
      <c r="L145" s="1"/>
    </row>
    <row r="146" spans="1:12" ht="28.2" x14ac:dyDescent="0.3">
      <c r="A146" s="800"/>
      <c r="B146" s="108">
        <v>3</v>
      </c>
      <c r="C146" s="791"/>
      <c r="D146" s="795"/>
      <c r="E146" s="796"/>
      <c r="F146" s="806"/>
      <c r="G146" s="798"/>
      <c r="H146" s="108"/>
      <c r="I146" s="108"/>
      <c r="J146" s="116" t="str">
        <f xml:space="preserve"> IF(OR(C142="X",D142="X",D144="x",E144="x",E146="X",F148="X",F150="X",G150="X" ),"x","")</f>
        <v/>
      </c>
      <c r="K146" s="111" t="s">
        <v>118</v>
      </c>
      <c r="L146" s="1"/>
    </row>
    <row r="147" spans="1:12" ht="28.2" x14ac:dyDescent="0.3">
      <c r="A147" s="800"/>
      <c r="B147" s="108" t="s">
        <v>121</v>
      </c>
      <c r="C147" s="792"/>
      <c r="D147" s="795"/>
      <c r="E147" s="797"/>
      <c r="F147" s="806"/>
      <c r="G147" s="798"/>
      <c r="H147" s="108"/>
      <c r="I147" s="108"/>
      <c r="J147" s="117"/>
      <c r="K147" s="111"/>
      <c r="L147" s="1"/>
    </row>
    <row r="148" spans="1:12" ht="28.2" x14ac:dyDescent="0.3">
      <c r="A148" s="800"/>
      <c r="B148" s="108">
        <v>2</v>
      </c>
      <c r="C148" s="791"/>
      <c r="D148" s="793"/>
      <c r="E148" s="794"/>
      <c r="F148" s="796"/>
      <c r="G148" s="798"/>
      <c r="H148" s="108"/>
      <c r="I148" s="108"/>
      <c r="J148" s="118" t="str">
        <f xml:space="preserve"> IF(OR(C144="X",D146="X",E148="x",E150="x" ),"x","")</f>
        <v/>
      </c>
      <c r="K148" s="111" t="s">
        <v>120</v>
      </c>
      <c r="L148" s="1"/>
    </row>
    <row r="149" spans="1:12" ht="28.2" x14ac:dyDescent="0.3">
      <c r="A149" s="800"/>
      <c r="B149" s="108" t="s">
        <v>240</v>
      </c>
      <c r="C149" s="792"/>
      <c r="D149" s="793"/>
      <c r="E149" s="795"/>
      <c r="F149" s="797"/>
      <c r="G149" s="798"/>
      <c r="H149" s="108"/>
      <c r="I149" s="108"/>
      <c r="J149" s="117"/>
      <c r="K149" s="111"/>
      <c r="L149" s="1"/>
    </row>
    <row r="150" spans="1:12" ht="28.2" x14ac:dyDescent="0.3">
      <c r="A150" s="800"/>
      <c r="B150" s="108">
        <v>1</v>
      </c>
      <c r="C150" s="791"/>
      <c r="D150" s="822"/>
      <c r="E150" s="824"/>
      <c r="F150" s="826"/>
      <c r="G150" s="828"/>
      <c r="H150" s="108"/>
      <c r="I150" s="108"/>
      <c r="J150" s="119" t="str">
        <f xml:space="preserve"> IF(OR(C146="X",C148="X",C150="x",D148="x",D150="x" ),"x","")</f>
        <v/>
      </c>
      <c r="K150" s="111" t="s">
        <v>122</v>
      </c>
      <c r="L150" s="1"/>
    </row>
    <row r="151" spans="1:12" x14ac:dyDescent="0.3">
      <c r="A151" s="800"/>
      <c r="B151" s="108" t="s">
        <v>123</v>
      </c>
      <c r="C151" s="821"/>
      <c r="D151" s="823"/>
      <c r="E151" s="825"/>
      <c r="F151" s="827"/>
      <c r="G151" s="829"/>
      <c r="H151" s="108"/>
      <c r="I151" s="108"/>
      <c r="J151" s="108"/>
      <c r="K151" s="109"/>
      <c r="L151" s="1"/>
    </row>
    <row r="152" spans="1:12" x14ac:dyDescent="0.3">
      <c r="A152" s="127"/>
      <c r="B152" s="108"/>
      <c r="C152" s="108">
        <v>1</v>
      </c>
      <c r="D152" s="108">
        <v>2</v>
      </c>
      <c r="E152" s="108">
        <v>3</v>
      </c>
      <c r="F152" s="108">
        <v>4</v>
      </c>
      <c r="G152" s="108">
        <v>5</v>
      </c>
      <c r="H152" s="108"/>
      <c r="I152" s="108"/>
      <c r="J152" s="108"/>
      <c r="K152" s="109"/>
      <c r="L152" s="1"/>
    </row>
    <row r="153" spans="1:12" x14ac:dyDescent="0.3">
      <c r="A153" s="127"/>
      <c r="B153" s="108"/>
      <c r="C153" s="108" t="s">
        <v>124</v>
      </c>
      <c r="D153" s="108" t="s">
        <v>125</v>
      </c>
      <c r="E153" s="108" t="s">
        <v>126</v>
      </c>
      <c r="F153" s="108" t="s">
        <v>127</v>
      </c>
      <c r="G153" s="108" t="s">
        <v>128</v>
      </c>
      <c r="H153" s="108"/>
      <c r="I153" s="108"/>
      <c r="J153" s="108"/>
      <c r="K153" s="109"/>
      <c r="L153" s="1"/>
    </row>
    <row r="154" spans="1:12" ht="15" customHeight="1" x14ac:dyDescent="0.3">
      <c r="A154" s="127"/>
      <c r="B154" s="108"/>
      <c r="C154" s="799" t="s">
        <v>129</v>
      </c>
      <c r="D154" s="799"/>
      <c r="E154" s="799"/>
      <c r="F154" s="799"/>
      <c r="G154" s="799"/>
      <c r="H154" s="108"/>
      <c r="I154" s="108"/>
      <c r="J154" s="108"/>
      <c r="K154" s="109"/>
      <c r="L154" s="1"/>
    </row>
    <row r="155" spans="1:12" ht="15" customHeight="1" x14ac:dyDescent="0.3">
      <c r="A155" s="127"/>
      <c r="B155" s="108"/>
      <c r="C155" s="799"/>
      <c r="D155" s="799"/>
      <c r="E155" s="799"/>
      <c r="F155" s="799"/>
      <c r="G155" s="799"/>
      <c r="H155" s="108"/>
      <c r="I155" s="108"/>
      <c r="J155" s="108"/>
      <c r="K155" s="109"/>
      <c r="L155" s="1"/>
    </row>
    <row r="156" spans="1:12" ht="15" thickBot="1" x14ac:dyDescent="0.35">
      <c r="A156" s="129"/>
      <c r="B156" s="130"/>
      <c r="C156" s="130"/>
      <c r="D156" s="130"/>
      <c r="E156" s="130"/>
      <c r="F156" s="130"/>
      <c r="G156" s="130"/>
      <c r="H156" s="130"/>
      <c r="I156" s="130"/>
      <c r="J156" s="130"/>
      <c r="K156" s="131"/>
      <c r="L156" s="1"/>
    </row>
    <row r="157" spans="1:12" ht="15" thickBot="1" x14ac:dyDescent="0.35">
      <c r="A157" s="1"/>
      <c r="B157" s="1"/>
      <c r="C157" s="1"/>
      <c r="D157" s="1"/>
      <c r="E157" s="1"/>
      <c r="F157" s="1"/>
      <c r="G157" s="1"/>
      <c r="H157" s="1"/>
      <c r="I157" s="1"/>
      <c r="J157" s="1"/>
      <c r="K157" s="1"/>
      <c r="L157" s="1"/>
    </row>
    <row r="158" spans="1:12" ht="16.2" thickBot="1" x14ac:dyDescent="0.35">
      <c r="A158" s="1009" t="s">
        <v>113</v>
      </c>
      <c r="B158" s="1003" t="e">
        <f>DESCRIPCION!#REF!</f>
        <v>#REF!</v>
      </c>
      <c r="C158" s="1003"/>
      <c r="D158" s="1003"/>
      <c r="E158" s="1003"/>
      <c r="F158" s="1003"/>
      <c r="G158" s="1003"/>
      <c r="H158" s="1004"/>
      <c r="I158" s="1012" t="s">
        <v>288</v>
      </c>
      <c r="J158" s="1013"/>
      <c r="K158" s="97" t="str">
        <f>IF(J165="x","EXTREMA",IF(J167="x","ALTA",IF(J169="x","MODERADA",IF(J171="x","BAJA",""))))</f>
        <v/>
      </c>
      <c r="L158" s="1"/>
    </row>
    <row r="159" spans="1:12" ht="16.2" thickBot="1" x14ac:dyDescent="0.35">
      <c r="A159" s="1010"/>
      <c r="B159" s="1005"/>
      <c r="C159" s="1005"/>
      <c r="D159" s="1005"/>
      <c r="E159" s="1005"/>
      <c r="F159" s="1005"/>
      <c r="G159" s="1005"/>
      <c r="H159" s="1006"/>
      <c r="I159" s="784" t="s">
        <v>289</v>
      </c>
      <c r="J159" s="788"/>
      <c r="K159" s="142" t="str">
        <f>'VALORACIÓN ZONA RIESGO INHERENT'!K151</f>
        <v/>
      </c>
      <c r="L159" s="1"/>
    </row>
    <row r="160" spans="1:12" ht="15.75" customHeight="1" thickBot="1" x14ac:dyDescent="0.35">
      <c r="A160" s="1011"/>
      <c r="B160" s="784" t="s">
        <v>290</v>
      </c>
      <c r="C160" s="785"/>
      <c r="D160" s="785"/>
      <c r="E160" s="785"/>
      <c r="F160" s="785"/>
      <c r="G160" s="785"/>
      <c r="H160" s="785"/>
      <c r="I160" s="785"/>
      <c r="J160" s="788"/>
      <c r="K160" s="142" t="e">
        <f>'SOLIDEZ DE LOS CONTROLES'!H27</f>
        <v>#DIV/0!</v>
      </c>
      <c r="L160" s="1"/>
    </row>
    <row r="161" spans="1:12" ht="15.75" customHeight="1" thickBot="1" x14ac:dyDescent="0.35">
      <c r="A161" s="145" t="s">
        <v>115</v>
      </c>
      <c r="B161" s="146"/>
      <c r="C161" s="146"/>
      <c r="D161" s="162"/>
      <c r="E161" s="1031"/>
      <c r="F161" s="1032"/>
      <c r="G161" s="1033"/>
      <c r="H161" s="785" t="s">
        <v>129</v>
      </c>
      <c r="I161" s="788"/>
      <c r="J161" s="789"/>
      <c r="K161" s="790"/>
      <c r="L161" s="1"/>
    </row>
    <row r="162" spans="1:12" ht="44.25" customHeight="1" x14ac:dyDescent="0.3">
      <c r="A162" s="127"/>
      <c r="B162" s="108"/>
      <c r="C162" s="128"/>
      <c r="D162" s="108"/>
      <c r="E162" s="108"/>
      <c r="F162" s="108"/>
      <c r="G162" s="108"/>
      <c r="H162" s="108"/>
      <c r="I162" s="108"/>
      <c r="J162" s="123"/>
      <c r="K162" s="124"/>
      <c r="L162" s="1"/>
    </row>
    <row r="163" spans="1:12" ht="54" customHeight="1" x14ac:dyDescent="0.3">
      <c r="A163" s="800" t="s">
        <v>115</v>
      </c>
      <c r="B163" s="108">
        <v>5</v>
      </c>
      <c r="C163" s="801"/>
      <c r="D163" s="797"/>
      <c r="E163" s="798"/>
      <c r="F163" s="798"/>
      <c r="G163" s="798"/>
      <c r="H163" s="108"/>
      <c r="I163" s="108"/>
      <c r="J163" s="807" t="s">
        <v>114</v>
      </c>
      <c r="K163" s="808"/>
      <c r="L163" s="1"/>
    </row>
    <row r="164" spans="1:12" x14ac:dyDescent="0.3">
      <c r="A164" s="800"/>
      <c r="B164" s="108" t="s">
        <v>117</v>
      </c>
      <c r="C164" s="802"/>
      <c r="D164" s="797"/>
      <c r="E164" s="798"/>
      <c r="F164" s="798"/>
      <c r="G164" s="798"/>
      <c r="H164" s="108"/>
      <c r="I164" s="108"/>
      <c r="J164" s="110"/>
      <c r="K164" s="111"/>
      <c r="L164" s="1"/>
    </row>
    <row r="165" spans="1:12" ht="28.2" x14ac:dyDescent="0.3">
      <c r="A165" s="800"/>
      <c r="B165" s="108">
        <v>4</v>
      </c>
      <c r="C165" s="844"/>
      <c r="D165" s="797"/>
      <c r="E165" s="797"/>
      <c r="F165" s="806"/>
      <c r="G165" s="798"/>
      <c r="H165" s="108"/>
      <c r="I165" s="108"/>
      <c r="J165" s="114" t="str">
        <f xml:space="preserve"> IF(OR(E163="X",F163="X",G163="x",F165="x",G165="X",F167="X",G167="X",G169="X" ),"x","")</f>
        <v/>
      </c>
      <c r="K165" s="111" t="s">
        <v>116</v>
      </c>
      <c r="L165" s="1"/>
    </row>
    <row r="166" spans="1:12" ht="28.2" x14ac:dyDescent="0.3">
      <c r="A166" s="800"/>
      <c r="B166" s="108" t="s">
        <v>119</v>
      </c>
      <c r="C166" s="845"/>
      <c r="D166" s="797"/>
      <c r="E166" s="797"/>
      <c r="F166" s="806"/>
      <c r="G166" s="798"/>
      <c r="H166" s="108"/>
      <c r="I166" s="108"/>
      <c r="J166" s="115"/>
      <c r="K166" s="111"/>
      <c r="L166" s="1"/>
    </row>
    <row r="167" spans="1:12" ht="28.2" x14ac:dyDescent="0.3">
      <c r="A167" s="800"/>
      <c r="B167" s="108">
        <v>3</v>
      </c>
      <c r="C167" s="791"/>
      <c r="D167" s="795"/>
      <c r="E167" s="796"/>
      <c r="F167" s="806"/>
      <c r="G167" s="798"/>
      <c r="H167" s="108"/>
      <c r="I167" s="108"/>
      <c r="J167" s="116" t="str">
        <f xml:space="preserve"> IF(OR(C163="X",D163="X",D165="x",E165="x",E167="X",F169="X",F171="X",G171="X" ),"x","")</f>
        <v/>
      </c>
      <c r="K167" s="111" t="s">
        <v>118</v>
      </c>
      <c r="L167" s="1"/>
    </row>
    <row r="168" spans="1:12" ht="28.2" x14ac:dyDescent="0.3">
      <c r="A168" s="800"/>
      <c r="B168" s="108" t="s">
        <v>121</v>
      </c>
      <c r="C168" s="792"/>
      <c r="D168" s="795"/>
      <c r="E168" s="797"/>
      <c r="F168" s="806"/>
      <c r="G168" s="798"/>
      <c r="H168" s="108"/>
      <c r="I168" s="108"/>
      <c r="J168" s="117"/>
      <c r="K168" s="111"/>
      <c r="L168" s="1"/>
    </row>
    <row r="169" spans="1:12" ht="28.2" x14ac:dyDescent="0.3">
      <c r="A169" s="800"/>
      <c r="B169" s="108">
        <v>2</v>
      </c>
      <c r="C169" s="791"/>
      <c r="D169" s="793"/>
      <c r="E169" s="794"/>
      <c r="F169" s="796"/>
      <c r="G169" s="798"/>
      <c r="H169" s="108"/>
      <c r="I169" s="108"/>
      <c r="J169" s="118" t="str">
        <f xml:space="preserve"> IF(OR(C165="X",D167="X",E169="x",E171="x" ),"x","")</f>
        <v/>
      </c>
      <c r="K169" s="111" t="s">
        <v>120</v>
      </c>
      <c r="L169" s="1"/>
    </row>
    <row r="170" spans="1:12" ht="28.2" x14ac:dyDescent="0.3">
      <c r="A170" s="800"/>
      <c r="B170" s="108" t="s">
        <v>240</v>
      </c>
      <c r="C170" s="792"/>
      <c r="D170" s="793"/>
      <c r="E170" s="795"/>
      <c r="F170" s="797"/>
      <c r="G170" s="798"/>
      <c r="H170" s="108"/>
      <c r="I170" s="108"/>
      <c r="J170" s="117"/>
      <c r="K170" s="111"/>
      <c r="L170" s="1"/>
    </row>
    <row r="171" spans="1:12" ht="28.2" x14ac:dyDescent="0.3">
      <c r="A171" s="800"/>
      <c r="B171" s="108">
        <v>1</v>
      </c>
      <c r="C171" s="791"/>
      <c r="D171" s="822"/>
      <c r="E171" s="824"/>
      <c r="F171" s="826"/>
      <c r="G171" s="828"/>
      <c r="H171" s="108"/>
      <c r="I171" s="108"/>
      <c r="J171" s="119" t="str">
        <f xml:space="preserve"> IF(OR(C167="X",C169="X",C171="x",D169="x",D171="x" ),"x","")</f>
        <v/>
      </c>
      <c r="K171" s="111" t="s">
        <v>122</v>
      </c>
      <c r="L171" s="1"/>
    </row>
    <row r="172" spans="1:12" x14ac:dyDescent="0.3">
      <c r="A172" s="800"/>
      <c r="B172" s="108" t="s">
        <v>123</v>
      </c>
      <c r="C172" s="821"/>
      <c r="D172" s="823"/>
      <c r="E172" s="825"/>
      <c r="F172" s="827"/>
      <c r="G172" s="829"/>
      <c r="H172" s="108"/>
      <c r="I172" s="108"/>
      <c r="J172" s="108"/>
      <c r="K172" s="109"/>
      <c r="L172" s="1"/>
    </row>
    <row r="173" spans="1:12" x14ac:dyDescent="0.3">
      <c r="A173" s="127"/>
      <c r="B173" s="108"/>
      <c r="C173" s="108">
        <v>1</v>
      </c>
      <c r="D173" s="108">
        <v>2</v>
      </c>
      <c r="E173" s="108">
        <v>3</v>
      </c>
      <c r="F173" s="108">
        <v>4</v>
      </c>
      <c r="G173" s="108">
        <v>5</v>
      </c>
      <c r="H173" s="108"/>
      <c r="I173" s="108"/>
      <c r="J173" s="108"/>
      <c r="K173" s="109"/>
      <c r="L173" s="1"/>
    </row>
    <row r="174" spans="1:12" x14ac:dyDescent="0.3">
      <c r="A174" s="127"/>
      <c r="B174" s="108"/>
      <c r="C174" s="108" t="s">
        <v>124</v>
      </c>
      <c r="D174" s="108" t="s">
        <v>125</v>
      </c>
      <c r="E174" s="108" t="s">
        <v>126</v>
      </c>
      <c r="F174" s="108" t="s">
        <v>127</v>
      </c>
      <c r="G174" s="108" t="s">
        <v>128</v>
      </c>
      <c r="H174" s="108"/>
      <c r="I174" s="108"/>
      <c r="J174" s="108"/>
      <c r="K174" s="109"/>
      <c r="L174" s="1"/>
    </row>
    <row r="175" spans="1:12" ht="15" customHeight="1" x14ac:dyDescent="0.3">
      <c r="A175" s="127"/>
      <c r="B175" s="108"/>
      <c r="C175" s="799" t="s">
        <v>129</v>
      </c>
      <c r="D175" s="799"/>
      <c r="E175" s="799"/>
      <c r="F175" s="799"/>
      <c r="G175" s="799"/>
      <c r="H175" s="108"/>
      <c r="I175" s="108"/>
      <c r="J175" s="108"/>
      <c r="K175" s="109"/>
      <c r="L175" s="1"/>
    </row>
    <row r="176" spans="1:12" ht="15" customHeight="1" x14ac:dyDescent="0.3">
      <c r="A176" s="127"/>
      <c r="B176" s="108"/>
      <c r="C176" s="799"/>
      <c r="D176" s="799"/>
      <c r="E176" s="799"/>
      <c r="F176" s="799"/>
      <c r="G176" s="799"/>
      <c r="H176" s="108"/>
      <c r="I176" s="108"/>
      <c r="J176" s="108"/>
      <c r="K176" s="109"/>
      <c r="L176" s="1"/>
    </row>
    <row r="177" spans="1:12" ht="15" thickBot="1" x14ac:dyDescent="0.35">
      <c r="A177" s="129"/>
      <c r="B177" s="130"/>
      <c r="C177" s="130"/>
      <c r="D177" s="130"/>
      <c r="E177" s="130"/>
      <c r="F177" s="130"/>
      <c r="G177" s="130"/>
      <c r="H177" s="130"/>
      <c r="I177" s="130"/>
      <c r="J177" s="130"/>
      <c r="K177" s="13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1009" t="s">
        <v>113</v>
      </c>
      <c r="B180" s="1003" t="e">
        <f>DESCRIPCION!#REF!</f>
        <v>#REF!</v>
      </c>
      <c r="C180" s="1003"/>
      <c r="D180" s="1003"/>
      <c r="E180" s="1003"/>
      <c r="F180" s="1003"/>
      <c r="G180" s="1003"/>
      <c r="H180" s="1004"/>
      <c r="I180" s="1012" t="s">
        <v>288</v>
      </c>
      <c r="J180" s="1013"/>
      <c r="K180" s="97" t="str">
        <f>IF(J187="x","EXTREMA",IF(J189="x","ALTA",IF(J191="x","MODERADA",IF(J193="x","BAJA",""))))</f>
        <v/>
      </c>
      <c r="L180" s="1"/>
    </row>
    <row r="181" spans="1:12" ht="16.2" thickBot="1" x14ac:dyDescent="0.35">
      <c r="A181" s="1010"/>
      <c r="B181" s="1005"/>
      <c r="C181" s="1005"/>
      <c r="D181" s="1005"/>
      <c r="E181" s="1005"/>
      <c r="F181" s="1005"/>
      <c r="G181" s="1005"/>
      <c r="H181" s="1006"/>
      <c r="I181" s="1007" t="s">
        <v>289</v>
      </c>
      <c r="J181" s="1008"/>
      <c r="K181" s="143" t="str">
        <f>'VALORACIÓN ZONA RIESGO INHERENT'!K172</f>
        <v/>
      </c>
      <c r="L181" s="1"/>
    </row>
    <row r="182" spans="1:12" ht="16.2" thickBot="1" x14ac:dyDescent="0.35">
      <c r="A182" s="1011"/>
      <c r="B182" s="784" t="s">
        <v>290</v>
      </c>
      <c r="C182" s="785"/>
      <c r="D182" s="785"/>
      <c r="E182" s="785"/>
      <c r="F182" s="785"/>
      <c r="G182" s="785"/>
      <c r="H182" s="785"/>
      <c r="I182" s="785"/>
      <c r="J182" s="788"/>
      <c r="K182" s="142" t="e">
        <f>'SOLIDEZ DE LOS CONTROLES'!H31</f>
        <v>#DIV/0!</v>
      </c>
      <c r="L182" s="1"/>
    </row>
    <row r="183" spans="1:12" ht="16.2" thickBot="1" x14ac:dyDescent="0.35">
      <c r="A183" s="145" t="s">
        <v>115</v>
      </c>
      <c r="B183" s="146"/>
      <c r="C183" s="146"/>
      <c r="D183" s="162"/>
      <c r="E183" s="1031"/>
      <c r="F183" s="1032"/>
      <c r="G183" s="1033"/>
      <c r="H183" s="785" t="s">
        <v>129</v>
      </c>
      <c r="I183" s="788"/>
      <c r="J183" s="789"/>
      <c r="K183" s="790"/>
      <c r="L183" s="1"/>
    </row>
    <row r="184" spans="1:12" ht="41.25" customHeight="1" x14ac:dyDescent="0.3">
      <c r="A184" s="127"/>
      <c r="B184" s="108"/>
      <c r="C184" s="128"/>
      <c r="D184" s="108"/>
      <c r="E184" s="108"/>
      <c r="F184" s="108"/>
      <c r="G184" s="108"/>
      <c r="H184" s="108"/>
      <c r="I184" s="108"/>
      <c r="J184" s="123"/>
      <c r="K184" s="124"/>
      <c r="L184" s="1"/>
    </row>
    <row r="185" spans="1:12" ht="40.5" customHeight="1" x14ac:dyDescent="0.3">
      <c r="A185" s="800" t="s">
        <v>115</v>
      </c>
      <c r="B185" s="108">
        <v>5</v>
      </c>
      <c r="C185" s="801"/>
      <c r="D185" s="797"/>
      <c r="E185" s="798"/>
      <c r="F185" s="798"/>
      <c r="G185" s="798"/>
      <c r="H185" s="108"/>
      <c r="I185" s="108"/>
      <c r="J185" s="807" t="s">
        <v>114</v>
      </c>
      <c r="K185" s="808"/>
      <c r="L185" s="1"/>
    </row>
    <row r="186" spans="1:12" x14ac:dyDescent="0.3">
      <c r="A186" s="800"/>
      <c r="B186" s="108" t="s">
        <v>117</v>
      </c>
      <c r="C186" s="802"/>
      <c r="D186" s="797"/>
      <c r="E186" s="798"/>
      <c r="F186" s="798"/>
      <c r="G186" s="798"/>
      <c r="H186" s="108"/>
      <c r="I186" s="108"/>
      <c r="J186" s="110"/>
      <c r="K186" s="111"/>
      <c r="L186" s="1"/>
    </row>
    <row r="187" spans="1:12" ht="28.2" x14ac:dyDescent="0.3">
      <c r="A187" s="800"/>
      <c r="B187" s="108">
        <v>4</v>
      </c>
      <c r="C187" s="844"/>
      <c r="D187" s="797"/>
      <c r="E187" s="797"/>
      <c r="F187" s="806"/>
      <c r="G187" s="798"/>
      <c r="H187" s="108"/>
      <c r="I187" s="108"/>
      <c r="J187" s="114" t="str">
        <f xml:space="preserve"> IF(OR(E185="X",F185="X",G185="x",F187="x",G187="X",F189="X",G189="X",G191="X" ),"x","")</f>
        <v/>
      </c>
      <c r="K187" s="111" t="s">
        <v>116</v>
      </c>
      <c r="L187" s="1"/>
    </row>
    <row r="188" spans="1:12" ht="28.2" x14ac:dyDescent="0.3">
      <c r="A188" s="800"/>
      <c r="B188" s="108" t="s">
        <v>119</v>
      </c>
      <c r="C188" s="845"/>
      <c r="D188" s="797"/>
      <c r="E188" s="797"/>
      <c r="F188" s="806"/>
      <c r="G188" s="798"/>
      <c r="H188" s="108"/>
      <c r="I188" s="108"/>
      <c r="J188" s="115"/>
      <c r="K188" s="111"/>
      <c r="L188" s="1"/>
    </row>
    <row r="189" spans="1:12" ht="28.2" x14ac:dyDescent="0.3">
      <c r="A189" s="800"/>
      <c r="B189" s="108">
        <v>3</v>
      </c>
      <c r="C189" s="791"/>
      <c r="D189" s="795"/>
      <c r="E189" s="796"/>
      <c r="F189" s="806"/>
      <c r="G189" s="798"/>
      <c r="H189" s="108"/>
      <c r="I189" s="108"/>
      <c r="J189" s="116" t="str">
        <f xml:space="preserve"> IF(OR(C185="X",D185="X",D187="x",E187="x",E189="X",F191="X",F193="X",G193="X" ),"x","")</f>
        <v/>
      </c>
      <c r="K189" s="111" t="s">
        <v>118</v>
      </c>
      <c r="L189" s="1"/>
    </row>
    <row r="190" spans="1:12" ht="28.2" x14ac:dyDescent="0.3">
      <c r="A190" s="800"/>
      <c r="B190" s="108" t="s">
        <v>121</v>
      </c>
      <c r="C190" s="792"/>
      <c r="D190" s="795"/>
      <c r="E190" s="797"/>
      <c r="F190" s="806"/>
      <c r="G190" s="798"/>
      <c r="H190" s="108"/>
      <c r="I190" s="108"/>
      <c r="J190" s="117"/>
      <c r="K190" s="111"/>
      <c r="L190" s="1"/>
    </row>
    <row r="191" spans="1:12" ht="28.2" x14ac:dyDescent="0.3">
      <c r="A191" s="800"/>
      <c r="B191" s="108">
        <v>2</v>
      </c>
      <c r="C191" s="791"/>
      <c r="D191" s="793"/>
      <c r="E191" s="794"/>
      <c r="F191" s="796"/>
      <c r="G191" s="798"/>
      <c r="H191" s="108"/>
      <c r="I191" s="108"/>
      <c r="J191" s="118" t="str">
        <f xml:space="preserve"> IF(OR(E191="X",D189="X",C187="x",E193="x" ),"x","")</f>
        <v/>
      </c>
      <c r="K191" s="111" t="s">
        <v>120</v>
      </c>
      <c r="L191" s="1"/>
    </row>
    <row r="192" spans="1:12" ht="28.2" x14ac:dyDescent="0.3">
      <c r="A192" s="800"/>
      <c r="B192" s="108" t="s">
        <v>240</v>
      </c>
      <c r="C192" s="792"/>
      <c r="D192" s="793"/>
      <c r="E192" s="795"/>
      <c r="F192" s="797"/>
      <c r="G192" s="798"/>
      <c r="H192" s="108"/>
      <c r="I192" s="108"/>
      <c r="J192" s="117"/>
      <c r="K192" s="111"/>
      <c r="L192" s="1"/>
    </row>
    <row r="193" spans="1:12" ht="28.2" x14ac:dyDescent="0.3">
      <c r="A193" s="800"/>
      <c r="B193" s="108">
        <v>1</v>
      </c>
      <c r="C193" s="791"/>
      <c r="D193" s="822"/>
      <c r="E193" s="824"/>
      <c r="F193" s="826"/>
      <c r="G193" s="828"/>
      <c r="H193" s="108"/>
      <c r="I193" s="108"/>
      <c r="J193" s="119" t="str">
        <f xml:space="preserve"> IF(OR(C189="X",C191="X",D191="x",D193="x",C193="x" ),"x","")</f>
        <v/>
      </c>
      <c r="K193" s="111" t="s">
        <v>122</v>
      </c>
      <c r="L193" s="1"/>
    </row>
    <row r="194" spans="1:12" x14ac:dyDescent="0.3">
      <c r="A194" s="800"/>
      <c r="B194" s="108" t="s">
        <v>123</v>
      </c>
      <c r="C194" s="821"/>
      <c r="D194" s="823"/>
      <c r="E194" s="825"/>
      <c r="F194" s="827"/>
      <c r="G194" s="829"/>
      <c r="H194" s="108"/>
      <c r="I194" s="108"/>
      <c r="J194" s="108"/>
      <c r="K194" s="109"/>
      <c r="L194" s="1"/>
    </row>
    <row r="195" spans="1:12" x14ac:dyDescent="0.3">
      <c r="A195" s="127"/>
      <c r="B195" s="108"/>
      <c r="C195" s="108">
        <v>1</v>
      </c>
      <c r="D195" s="108">
        <v>2</v>
      </c>
      <c r="E195" s="108">
        <v>3</v>
      </c>
      <c r="F195" s="108">
        <v>4</v>
      </c>
      <c r="G195" s="108">
        <v>5</v>
      </c>
      <c r="H195" s="108"/>
      <c r="I195" s="108"/>
      <c r="J195" s="108"/>
      <c r="K195" s="109"/>
      <c r="L195" s="1"/>
    </row>
    <row r="196" spans="1:12" ht="15" customHeight="1" x14ac:dyDescent="0.3">
      <c r="A196" s="127"/>
      <c r="B196" s="108"/>
      <c r="C196" s="108" t="s">
        <v>124</v>
      </c>
      <c r="D196" s="108" t="s">
        <v>125</v>
      </c>
      <c r="E196" s="108" t="s">
        <v>126</v>
      </c>
      <c r="F196" s="108" t="s">
        <v>127</v>
      </c>
      <c r="G196" s="108" t="s">
        <v>128</v>
      </c>
      <c r="H196" s="108"/>
      <c r="I196" s="108"/>
      <c r="J196" s="108"/>
      <c r="K196" s="109"/>
      <c r="L196" s="1"/>
    </row>
    <row r="197" spans="1:12" ht="15" customHeight="1" x14ac:dyDescent="0.3">
      <c r="A197" s="127"/>
      <c r="B197" s="108"/>
      <c r="C197" s="799" t="s">
        <v>129</v>
      </c>
      <c r="D197" s="799"/>
      <c r="E197" s="799"/>
      <c r="F197" s="799"/>
      <c r="G197" s="799"/>
      <c r="H197" s="108"/>
      <c r="I197" s="108"/>
      <c r="J197" s="108"/>
      <c r="K197" s="109"/>
      <c r="L197" s="1"/>
    </row>
    <row r="198" spans="1:12" x14ac:dyDescent="0.3">
      <c r="A198" s="127"/>
      <c r="B198" s="108"/>
      <c r="C198" s="799"/>
      <c r="D198" s="799"/>
      <c r="E198" s="799"/>
      <c r="F198" s="799"/>
      <c r="G198" s="799"/>
      <c r="H198" s="108"/>
      <c r="I198" s="108"/>
      <c r="J198" s="108"/>
      <c r="K198" s="109"/>
      <c r="L198" s="1"/>
    </row>
    <row r="199" spans="1:12" ht="15" thickBot="1" x14ac:dyDescent="0.35">
      <c r="A199" s="67"/>
      <c r="B199" s="68"/>
      <c r="C199" s="68"/>
      <c r="D199" s="68"/>
      <c r="E199" s="68"/>
      <c r="F199" s="68"/>
      <c r="G199" s="68"/>
      <c r="H199" s="68"/>
      <c r="I199" s="68"/>
      <c r="J199" s="68"/>
      <c r="K199" s="69"/>
      <c r="L199" s="1"/>
    </row>
    <row r="200" spans="1:12" ht="15" thickBot="1" x14ac:dyDescent="0.35">
      <c r="A200" s="1"/>
      <c r="B200" s="1"/>
      <c r="C200" s="1"/>
      <c r="D200" s="1"/>
      <c r="E200" s="1"/>
      <c r="F200" s="1"/>
      <c r="G200" s="1"/>
      <c r="H200" s="1"/>
      <c r="I200" s="1"/>
      <c r="J200" s="1"/>
      <c r="K200" s="1"/>
      <c r="L200" s="1"/>
    </row>
    <row r="201" spans="1:12" ht="16.2" thickBot="1" x14ac:dyDescent="0.35">
      <c r="A201" s="1009" t="s">
        <v>113</v>
      </c>
      <c r="B201" s="1003" t="e">
        <f>DESCRIPCION!#REF!</f>
        <v>#REF!</v>
      </c>
      <c r="C201" s="1003"/>
      <c r="D201" s="1003"/>
      <c r="E201" s="1003"/>
      <c r="F201" s="1003"/>
      <c r="G201" s="1003"/>
      <c r="H201" s="1004"/>
      <c r="I201" s="1012" t="s">
        <v>288</v>
      </c>
      <c r="J201" s="1013"/>
      <c r="K201" s="97" t="str">
        <f>IF(J208="x","EXTREMA",IF(J210="x","ALTA",IF(J212="x","MODERADA",IF(J214="x","BAJA",""))))</f>
        <v/>
      </c>
      <c r="L201" s="1"/>
    </row>
    <row r="202" spans="1:12" ht="16.2" thickBot="1" x14ac:dyDescent="0.35">
      <c r="A202" s="1010"/>
      <c r="B202" s="1005"/>
      <c r="C202" s="1005"/>
      <c r="D202" s="1005"/>
      <c r="E202" s="1005"/>
      <c r="F202" s="1005"/>
      <c r="G202" s="1005"/>
      <c r="H202" s="1006"/>
      <c r="I202" s="784" t="s">
        <v>289</v>
      </c>
      <c r="J202" s="788"/>
      <c r="K202" s="142" t="str">
        <f>'VALORACIÓN ZONA RIESGO INHERENT'!K192</f>
        <v/>
      </c>
      <c r="L202" s="1"/>
    </row>
    <row r="203" spans="1:12" ht="16.2" thickBot="1" x14ac:dyDescent="0.35">
      <c r="A203" s="1011"/>
      <c r="B203" s="145" t="s">
        <v>290</v>
      </c>
      <c r="C203" s="146"/>
      <c r="D203" s="146"/>
      <c r="E203" s="146"/>
      <c r="F203" s="146"/>
      <c r="G203" s="146"/>
      <c r="H203" s="146"/>
      <c r="I203" s="146"/>
      <c r="J203" s="147"/>
      <c r="K203" s="142" t="e">
        <f>'SOLIDEZ DE LOS CONTROLES'!H35</f>
        <v>#DIV/0!</v>
      </c>
      <c r="L203" s="1"/>
    </row>
    <row r="204" spans="1:12" ht="16.2" thickBot="1" x14ac:dyDescent="0.35">
      <c r="A204" s="145" t="s">
        <v>115</v>
      </c>
      <c r="B204" s="146"/>
      <c r="C204" s="146"/>
      <c r="D204" s="162"/>
      <c r="E204" s="1031"/>
      <c r="F204" s="1032"/>
      <c r="G204" s="1033"/>
      <c r="H204" s="785" t="s">
        <v>129</v>
      </c>
      <c r="I204" s="788"/>
      <c r="J204" s="789"/>
      <c r="K204" s="790"/>
      <c r="L204" s="1"/>
    </row>
    <row r="205" spans="1:12" ht="41.25" customHeight="1" x14ac:dyDescent="0.3">
      <c r="A205" s="127"/>
      <c r="B205" s="108"/>
      <c r="C205" s="128"/>
      <c r="D205" s="108"/>
      <c r="E205" s="108"/>
      <c r="F205" s="108"/>
      <c r="G205" s="108"/>
      <c r="H205" s="108"/>
      <c r="I205" s="108"/>
      <c r="J205" s="123"/>
      <c r="K205" s="124"/>
      <c r="L205" s="1"/>
    </row>
    <row r="206" spans="1:12" ht="45" customHeight="1" x14ac:dyDescent="0.3">
      <c r="A206" s="800" t="s">
        <v>115</v>
      </c>
      <c r="B206" s="108">
        <v>5</v>
      </c>
      <c r="C206" s="801"/>
      <c r="D206" s="797"/>
      <c r="E206" s="798"/>
      <c r="F206" s="798"/>
      <c r="G206" s="798"/>
      <c r="H206" s="108"/>
      <c r="I206" s="108"/>
      <c r="J206" s="807" t="s">
        <v>114</v>
      </c>
      <c r="K206" s="808"/>
      <c r="L206" s="1"/>
    </row>
    <row r="207" spans="1:12" x14ac:dyDescent="0.3">
      <c r="A207" s="800"/>
      <c r="B207" s="108" t="s">
        <v>117</v>
      </c>
      <c r="C207" s="802"/>
      <c r="D207" s="797"/>
      <c r="E207" s="798"/>
      <c r="F207" s="798"/>
      <c r="G207" s="798"/>
      <c r="H207" s="108"/>
      <c r="I207" s="108"/>
      <c r="J207" s="110"/>
      <c r="K207" s="111"/>
      <c r="L207" s="1"/>
    </row>
    <row r="208" spans="1:12" ht="28.2" x14ac:dyDescent="0.3">
      <c r="A208" s="800"/>
      <c r="B208" s="108">
        <v>4</v>
      </c>
      <c r="C208" s="844"/>
      <c r="D208" s="797"/>
      <c r="E208" s="797"/>
      <c r="F208" s="806"/>
      <c r="G208" s="798"/>
      <c r="H208" s="108"/>
      <c r="I208" s="108"/>
      <c r="J208" s="114" t="str">
        <f xml:space="preserve"> IF(OR(E206="X",F206="X",G206="x",F208="x",G208="X",F210="X",G210="X",G212="X" ),"x","")</f>
        <v/>
      </c>
      <c r="K208" s="111" t="s">
        <v>116</v>
      </c>
      <c r="L208" s="1"/>
    </row>
    <row r="209" spans="1:12" ht="28.2" x14ac:dyDescent="0.3">
      <c r="A209" s="800"/>
      <c r="B209" s="108" t="s">
        <v>119</v>
      </c>
      <c r="C209" s="845"/>
      <c r="D209" s="797"/>
      <c r="E209" s="797"/>
      <c r="F209" s="806"/>
      <c r="G209" s="798"/>
      <c r="H209" s="108"/>
      <c r="I209" s="108"/>
      <c r="J209" s="115"/>
      <c r="K209" s="111"/>
      <c r="L209" s="1"/>
    </row>
    <row r="210" spans="1:12" ht="28.2" x14ac:dyDescent="0.3">
      <c r="A210" s="800"/>
      <c r="B210" s="108">
        <v>3</v>
      </c>
      <c r="C210" s="791"/>
      <c r="D210" s="795"/>
      <c r="E210" s="796"/>
      <c r="F210" s="806"/>
      <c r="G210" s="798"/>
      <c r="H210" s="108"/>
      <c r="I210" s="108"/>
      <c r="J210" s="116" t="str">
        <f xml:space="preserve"> IF(OR(C206="X",D206="X",D208="x",E208="x",E210="X",F212="X",F214="X",G214="X" ),"x","")</f>
        <v/>
      </c>
      <c r="K210" s="111" t="s">
        <v>118</v>
      </c>
      <c r="L210" s="1"/>
    </row>
    <row r="211" spans="1:12" ht="28.2" x14ac:dyDescent="0.3">
      <c r="A211" s="800"/>
      <c r="B211" s="108" t="s">
        <v>121</v>
      </c>
      <c r="C211" s="792"/>
      <c r="D211" s="795"/>
      <c r="E211" s="797"/>
      <c r="F211" s="806"/>
      <c r="G211" s="798"/>
      <c r="H211" s="108"/>
      <c r="I211" s="108"/>
      <c r="J211" s="117"/>
      <c r="K211" s="111"/>
      <c r="L211" s="1"/>
    </row>
    <row r="212" spans="1:12" ht="28.2" x14ac:dyDescent="0.3">
      <c r="A212" s="800"/>
      <c r="B212" s="108">
        <v>2</v>
      </c>
      <c r="C212" s="791"/>
      <c r="D212" s="793"/>
      <c r="E212" s="794"/>
      <c r="F212" s="796"/>
      <c r="G212" s="798"/>
      <c r="H212" s="108"/>
      <c r="I212" s="108"/>
      <c r="J212" s="118" t="str">
        <f xml:space="preserve"> IF(OR(C208="X",D210="X",E212="x",E214="x" ),"x","")</f>
        <v/>
      </c>
      <c r="K212" s="111" t="s">
        <v>120</v>
      </c>
      <c r="L212" s="1"/>
    </row>
    <row r="213" spans="1:12" ht="28.2" x14ac:dyDescent="0.3">
      <c r="A213" s="800"/>
      <c r="B213" s="108" t="s">
        <v>240</v>
      </c>
      <c r="C213" s="792"/>
      <c r="D213" s="793"/>
      <c r="E213" s="795"/>
      <c r="F213" s="797"/>
      <c r="G213" s="798"/>
      <c r="H213" s="108"/>
      <c r="I213" s="108"/>
      <c r="J213" s="117"/>
      <c r="K213" s="111"/>
      <c r="L213" s="1"/>
    </row>
    <row r="214" spans="1:12" ht="28.2" x14ac:dyDescent="0.3">
      <c r="A214" s="800"/>
      <c r="B214" s="108">
        <v>1</v>
      </c>
      <c r="C214" s="791"/>
      <c r="D214" s="822"/>
      <c r="E214" s="824"/>
      <c r="F214" s="826"/>
      <c r="G214" s="828"/>
      <c r="H214" s="108"/>
      <c r="I214" s="108"/>
      <c r="J214" s="119" t="str">
        <f xml:space="preserve"> IF(OR(C210="X",C212="X",D212="x",D214="x",C214="x" ),"x","")</f>
        <v/>
      </c>
      <c r="K214" s="111" t="s">
        <v>122</v>
      </c>
      <c r="L214" s="1"/>
    </row>
    <row r="215" spans="1:12" x14ac:dyDescent="0.3">
      <c r="A215" s="800"/>
      <c r="B215" s="108" t="s">
        <v>123</v>
      </c>
      <c r="C215" s="821"/>
      <c r="D215" s="823"/>
      <c r="E215" s="825"/>
      <c r="F215" s="827"/>
      <c r="G215" s="829"/>
      <c r="H215" s="108"/>
      <c r="I215" s="108"/>
      <c r="J215" s="108"/>
      <c r="K215" s="109"/>
      <c r="L215" s="1"/>
    </row>
    <row r="216" spans="1:12" x14ac:dyDescent="0.3">
      <c r="A216" s="127"/>
      <c r="B216" s="108"/>
      <c r="C216" s="108">
        <v>1</v>
      </c>
      <c r="D216" s="108">
        <v>2</v>
      </c>
      <c r="E216" s="108">
        <v>3</v>
      </c>
      <c r="F216" s="108">
        <v>4</v>
      </c>
      <c r="G216" s="108">
        <v>5</v>
      </c>
      <c r="H216" s="108"/>
      <c r="I216" s="108"/>
      <c r="J216" s="108"/>
      <c r="K216" s="109"/>
      <c r="L216" s="1"/>
    </row>
    <row r="217" spans="1:12" ht="15" customHeight="1" x14ac:dyDescent="0.3">
      <c r="A217" s="127"/>
      <c r="B217" s="108"/>
      <c r="C217" s="108" t="s">
        <v>124</v>
      </c>
      <c r="D217" s="108" t="s">
        <v>125</v>
      </c>
      <c r="E217" s="108" t="s">
        <v>126</v>
      </c>
      <c r="F217" s="108" t="s">
        <v>127</v>
      </c>
      <c r="G217" s="108" t="s">
        <v>128</v>
      </c>
      <c r="H217" s="108"/>
      <c r="I217" s="108"/>
      <c r="J217" s="108"/>
      <c r="K217" s="109"/>
      <c r="L217" s="1"/>
    </row>
    <row r="218" spans="1:12" ht="15" customHeight="1" x14ac:dyDescent="0.3">
      <c r="A218" s="127"/>
      <c r="B218" s="108"/>
      <c r="C218" s="799" t="s">
        <v>129</v>
      </c>
      <c r="D218" s="799"/>
      <c r="E218" s="799"/>
      <c r="F218" s="799"/>
      <c r="G218" s="799"/>
      <c r="H218" s="108"/>
      <c r="I218" s="108"/>
      <c r="J218" s="108"/>
      <c r="K218" s="109"/>
      <c r="L218" s="1"/>
    </row>
    <row r="219" spans="1:12" x14ac:dyDescent="0.3">
      <c r="A219" s="127"/>
      <c r="B219" s="108"/>
      <c r="C219" s="799"/>
      <c r="D219" s="799"/>
      <c r="E219" s="799"/>
      <c r="F219" s="799"/>
      <c r="G219" s="799"/>
      <c r="H219" s="108"/>
      <c r="I219" s="108"/>
      <c r="J219" s="108"/>
      <c r="K219" s="109"/>
      <c r="L219" s="1"/>
    </row>
    <row r="220" spans="1:12" ht="15" thickBot="1" x14ac:dyDescent="0.35">
      <c r="A220" s="67"/>
      <c r="B220" s="68"/>
      <c r="C220" s="68"/>
      <c r="D220" s="68"/>
      <c r="E220" s="68"/>
      <c r="F220" s="68"/>
      <c r="G220" s="68"/>
      <c r="H220" s="68"/>
      <c r="I220" s="68"/>
      <c r="J220" s="68"/>
      <c r="K220" s="69"/>
      <c r="L220" s="1"/>
    </row>
    <row r="221" spans="1:12" ht="15.6" x14ac:dyDescent="0.3">
      <c r="A221" s="2"/>
      <c r="B221" s="1022"/>
      <c r="C221" s="1022"/>
      <c r="D221" s="1022"/>
      <c r="E221" s="1022"/>
      <c r="F221" s="1022"/>
      <c r="G221" s="1022"/>
      <c r="H221" s="1022"/>
      <c r="I221" s="1022"/>
      <c r="J221" s="2"/>
      <c r="K221" s="106"/>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1023"/>
      <c r="B225" s="30"/>
      <c r="C225" s="335"/>
      <c r="D225" s="335"/>
      <c r="E225" s="335"/>
      <c r="F225" s="335"/>
      <c r="G225" s="335"/>
      <c r="H225" s="1"/>
      <c r="I225" s="1"/>
      <c r="J225" s="1021"/>
      <c r="K225" s="1021"/>
      <c r="L225" s="1"/>
    </row>
    <row r="226" spans="1:12" x14ac:dyDescent="0.3">
      <c r="A226" s="1023"/>
      <c r="B226" s="104"/>
      <c r="C226" s="335"/>
      <c r="D226" s="335"/>
      <c r="E226" s="335"/>
      <c r="F226" s="335"/>
      <c r="G226" s="335"/>
      <c r="H226" s="1"/>
      <c r="I226" s="1"/>
      <c r="J226" s="105"/>
      <c r="K226" s="105"/>
      <c r="L226" s="1"/>
    </row>
    <row r="227" spans="1:12" x14ac:dyDescent="0.3">
      <c r="A227" s="1023"/>
      <c r="B227" s="30"/>
      <c r="C227" s="335"/>
      <c r="D227" s="335"/>
      <c r="E227" s="335"/>
      <c r="F227" s="1019"/>
      <c r="G227" s="335"/>
      <c r="H227" s="1"/>
      <c r="I227" s="1"/>
      <c r="J227" s="105"/>
      <c r="K227" s="107"/>
      <c r="L227" s="1"/>
    </row>
    <row r="228" spans="1:12" x14ac:dyDescent="0.3">
      <c r="A228" s="1023"/>
      <c r="B228" s="104"/>
      <c r="C228" s="335"/>
      <c r="D228" s="335"/>
      <c r="E228" s="335"/>
      <c r="F228" s="1019"/>
      <c r="G228" s="335"/>
      <c r="H228" s="1"/>
      <c r="I228" s="1"/>
      <c r="J228" s="105"/>
      <c r="K228" s="107"/>
      <c r="L228" s="1"/>
    </row>
    <row r="229" spans="1:12" x14ac:dyDescent="0.3">
      <c r="A229" s="1023"/>
      <c r="B229" s="30"/>
      <c r="C229" s="335"/>
      <c r="D229" s="335"/>
      <c r="E229" s="1019"/>
      <c r="F229" s="1019"/>
      <c r="G229" s="335"/>
      <c r="H229" s="1"/>
      <c r="I229" s="1"/>
      <c r="J229" s="105"/>
      <c r="K229" s="107"/>
      <c r="L229" s="1"/>
    </row>
    <row r="230" spans="1:12" x14ac:dyDescent="0.3">
      <c r="A230" s="1023"/>
      <c r="B230" s="104"/>
      <c r="C230" s="335"/>
      <c r="D230" s="335"/>
      <c r="E230" s="1020"/>
      <c r="F230" s="1019"/>
      <c r="G230" s="335"/>
      <c r="H230" s="1"/>
      <c r="I230" s="1"/>
      <c r="J230" s="105"/>
      <c r="K230" s="107"/>
      <c r="L230" s="1"/>
    </row>
    <row r="231" spans="1:12" x14ac:dyDescent="0.3">
      <c r="A231" s="1023"/>
      <c r="B231" s="30"/>
      <c r="C231" s="335"/>
      <c r="D231" s="335"/>
      <c r="E231" s="1019"/>
      <c r="F231" s="1019"/>
      <c r="G231" s="335"/>
      <c r="H231" s="1"/>
      <c r="I231" s="1"/>
      <c r="J231" s="105"/>
      <c r="K231" s="107"/>
      <c r="L231" s="1"/>
    </row>
    <row r="232" spans="1:12" x14ac:dyDescent="0.3">
      <c r="A232" s="1023"/>
      <c r="B232" s="104"/>
      <c r="C232" s="335"/>
      <c r="D232" s="335"/>
      <c r="E232" s="1020"/>
      <c r="F232" s="1020"/>
      <c r="G232" s="335"/>
      <c r="H232" s="1"/>
      <c r="I232" s="1"/>
      <c r="J232" s="105"/>
      <c r="K232" s="107"/>
      <c r="L232" s="1"/>
    </row>
    <row r="233" spans="1:12" x14ac:dyDescent="0.3">
      <c r="A233" s="1023"/>
      <c r="B233" s="30"/>
      <c r="C233" s="335"/>
      <c r="D233" s="335"/>
      <c r="E233" s="1024"/>
      <c r="F233" s="1025"/>
      <c r="G233" s="335"/>
      <c r="H233" s="1"/>
      <c r="I233" s="1"/>
      <c r="J233" s="105"/>
      <c r="K233" s="107"/>
      <c r="L233" s="1"/>
    </row>
    <row r="234" spans="1:12" x14ac:dyDescent="0.3">
      <c r="A234" s="1023"/>
      <c r="B234" s="104"/>
      <c r="C234" s="335"/>
      <c r="D234" s="335"/>
      <c r="E234" s="335"/>
      <c r="F234" s="1025"/>
      <c r="G234" s="335"/>
      <c r="H234" s="1"/>
      <c r="I234" s="1"/>
      <c r="J234" s="1"/>
      <c r="K234" s="1"/>
      <c r="L234" s="1"/>
    </row>
    <row r="235" spans="1:12" x14ac:dyDescent="0.3">
      <c r="A235" s="1"/>
      <c r="B235" s="1"/>
      <c r="C235" s="30"/>
      <c r="D235" s="30"/>
      <c r="E235" s="30"/>
      <c r="F235" s="30"/>
      <c r="G235" s="30"/>
      <c r="H235" s="1"/>
      <c r="I235" s="1"/>
      <c r="J235" s="1"/>
      <c r="K235" s="1"/>
      <c r="L235" s="1"/>
    </row>
    <row r="236" spans="1:12" x14ac:dyDescent="0.3">
      <c r="A236" s="1"/>
      <c r="B236" s="1"/>
      <c r="C236" s="30"/>
      <c r="D236" s="30"/>
      <c r="E236" s="30"/>
      <c r="F236" s="30"/>
      <c r="G236" s="30"/>
      <c r="H236" s="1"/>
      <c r="I236" s="1"/>
      <c r="J236" s="1"/>
      <c r="K236" s="1"/>
      <c r="L236" s="1"/>
    </row>
    <row r="237" spans="1:12" x14ac:dyDescent="0.3">
      <c r="A237" s="1"/>
      <c r="B237" s="1"/>
      <c r="C237" s="1018"/>
      <c r="D237" s="1018"/>
      <c r="E237" s="1018"/>
      <c r="F237" s="1018"/>
      <c r="G237" s="1018"/>
      <c r="H237" s="1"/>
      <c r="I237" s="1"/>
      <c r="J237" s="1"/>
      <c r="K237" s="1"/>
      <c r="L237" s="1"/>
    </row>
    <row r="238" spans="1:12" x14ac:dyDescent="0.3">
      <c r="A238" s="1"/>
      <c r="B238" s="1"/>
      <c r="C238" s="1018"/>
      <c r="D238" s="1018"/>
      <c r="E238" s="1018"/>
      <c r="F238" s="1018"/>
      <c r="G238" s="1018"/>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Hoja6!$A$1:$A$5</xm:f>
          </x14:formula1>
          <xm:sqref>E14:G14 E35:G35 E56:G56 E77:G77 E98:G98 E119:G119 E140:G140 E161:G161 E183:G183 E204:G204</xm:sqref>
        </x14:dataValidation>
        <x14:dataValidation type="list" allowBlank="1" showInputMessage="1" showErrorMessage="1" xr:uid="{00000000-0002-0000-1300-000001000000}">
          <x14:formula1>
            <xm:f>Hoja6!$C$1:$C$5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5"/>
  <sheetViews>
    <sheetView workbookViewId="0"/>
  </sheetViews>
  <sheetFormatPr baseColWidth="10" defaultRowHeight="14.4" x14ac:dyDescent="0.3"/>
  <sheetData>
    <row r="1" spans="1:3" x14ac:dyDescent="0.3">
      <c r="A1" t="s">
        <v>331</v>
      </c>
      <c r="C1" t="s">
        <v>124</v>
      </c>
    </row>
    <row r="2" spans="1:3" x14ac:dyDescent="0.3">
      <c r="A2" t="s">
        <v>240</v>
      </c>
      <c r="C2" t="s">
        <v>125</v>
      </c>
    </row>
    <row r="3" spans="1:3" x14ac:dyDescent="0.3">
      <c r="A3" t="s">
        <v>121</v>
      </c>
      <c r="C3" t="s">
        <v>126</v>
      </c>
    </row>
    <row r="4" spans="1:3" x14ac:dyDescent="0.3">
      <c r="A4" t="s">
        <v>119</v>
      </c>
      <c r="C4" t="s">
        <v>127</v>
      </c>
    </row>
    <row r="5" spans="1:3" x14ac:dyDescent="0.3">
      <c r="A5" t="s">
        <v>332</v>
      </c>
      <c r="C5" t="s">
        <v>128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O15"/>
  <sheetViews>
    <sheetView tabSelected="1" topLeftCell="G6" zoomScale="80" zoomScaleNormal="80" workbookViewId="0">
      <selection activeCell="N10" sqref="N10:O15"/>
    </sheetView>
  </sheetViews>
  <sheetFormatPr baseColWidth="10" defaultColWidth="11.44140625" defaultRowHeight="13.8" x14ac:dyDescent="0.3"/>
  <cols>
    <col min="1" max="1" width="28.109375" style="24" customWidth="1"/>
    <col min="2" max="3" width="18.5546875" style="24" customWidth="1"/>
    <col min="4" max="4" width="32" style="26" customWidth="1"/>
    <col min="5" max="5" width="15.5546875" style="24" customWidth="1"/>
    <col min="6" max="6" width="15" style="24" customWidth="1"/>
    <col min="7" max="7" width="17.33203125" style="24" customWidth="1"/>
    <col min="8" max="8" width="19.5546875" style="24" customWidth="1"/>
    <col min="9" max="9" width="62.5546875" style="24" customWidth="1"/>
    <col min="10" max="10" width="26.109375" style="24" customWidth="1"/>
    <col min="11" max="11" width="26.6640625" style="24" customWidth="1"/>
    <col min="12" max="12" width="16.33203125" style="322" customWidth="1"/>
    <col min="13" max="13" width="26.33203125" style="24" customWidth="1"/>
    <col min="14" max="14" width="33.5546875" style="24" customWidth="1"/>
    <col min="15" max="15" width="34.33203125" style="24" customWidth="1"/>
    <col min="16" max="16384" width="11.44140625" style="24"/>
  </cols>
  <sheetData>
    <row r="1" spans="1:15" ht="15.75" customHeight="1" x14ac:dyDescent="0.3">
      <c r="A1" s="1037"/>
      <c r="B1" s="776" t="s">
        <v>347</v>
      </c>
      <c r="C1" s="776"/>
      <c r="D1" s="776"/>
      <c r="E1" s="776"/>
      <c r="F1" s="776"/>
      <c r="G1" s="776"/>
      <c r="H1" s="776"/>
      <c r="I1" s="776"/>
      <c r="J1" s="780" t="s">
        <v>528</v>
      </c>
      <c r="K1" s="780"/>
      <c r="L1" s="780"/>
      <c r="M1" s="1051"/>
    </row>
    <row r="2" spans="1:15" ht="15.75" customHeight="1" x14ac:dyDescent="0.3">
      <c r="A2" s="1038"/>
      <c r="B2" s="494"/>
      <c r="C2" s="494"/>
      <c r="D2" s="494"/>
      <c r="E2" s="494"/>
      <c r="F2" s="494"/>
      <c r="G2" s="494"/>
      <c r="H2" s="494"/>
      <c r="I2" s="494"/>
      <c r="J2" s="781" t="s">
        <v>414</v>
      </c>
      <c r="K2" s="781"/>
      <c r="L2" s="781"/>
      <c r="M2" s="1052"/>
    </row>
    <row r="3" spans="1:15" ht="15.75" customHeight="1" x14ac:dyDescent="0.3">
      <c r="A3" s="1038"/>
      <c r="B3" s="494" t="s">
        <v>227</v>
      </c>
      <c r="C3" s="494"/>
      <c r="D3" s="494"/>
      <c r="E3" s="494"/>
      <c r="F3" s="494"/>
      <c r="G3" s="494"/>
      <c r="H3" s="494"/>
      <c r="I3" s="494"/>
      <c r="J3" s="781" t="s">
        <v>415</v>
      </c>
      <c r="K3" s="781"/>
      <c r="L3" s="781"/>
      <c r="M3" s="1052"/>
    </row>
    <row r="4" spans="1:15" ht="15.75" customHeight="1" x14ac:dyDescent="0.3">
      <c r="A4" s="1038"/>
      <c r="B4" s="494"/>
      <c r="C4" s="494"/>
      <c r="D4" s="494"/>
      <c r="E4" s="494"/>
      <c r="F4" s="494"/>
      <c r="G4" s="494"/>
      <c r="H4" s="494"/>
      <c r="I4" s="494"/>
      <c r="J4" s="781" t="s">
        <v>429</v>
      </c>
      <c r="K4" s="781"/>
      <c r="L4" s="781"/>
      <c r="M4" s="1052"/>
    </row>
    <row r="5" spans="1:15" ht="15" customHeight="1" x14ac:dyDescent="0.3">
      <c r="A5" s="609"/>
      <c r="B5" s="610"/>
      <c r="C5" s="610"/>
      <c r="D5" s="610"/>
      <c r="E5" s="610"/>
      <c r="F5" s="610"/>
      <c r="G5" s="610"/>
      <c r="H5" s="610"/>
      <c r="I5" s="610"/>
      <c r="J5" s="610"/>
      <c r="K5" s="610"/>
      <c r="L5" s="610"/>
      <c r="M5" s="611"/>
    </row>
    <row r="6" spans="1:15" s="25" customFormat="1" ht="15.75" customHeight="1" x14ac:dyDescent="0.25">
      <c r="A6" s="72" t="s">
        <v>228</v>
      </c>
      <c r="B6" s="1060" t="s">
        <v>243</v>
      </c>
      <c r="C6" s="1060"/>
      <c r="D6" s="1060"/>
      <c r="E6" s="1060"/>
      <c r="F6" s="1060"/>
      <c r="G6" s="1060"/>
      <c r="H6" s="1060"/>
      <c r="I6" s="1060"/>
      <c r="J6" s="1060"/>
      <c r="K6" s="1060"/>
      <c r="L6" s="1060"/>
      <c r="M6" s="1061"/>
    </row>
    <row r="7" spans="1:15" s="25" customFormat="1" ht="42.75" customHeight="1" x14ac:dyDescent="0.25">
      <c r="A7" s="72" t="s">
        <v>229</v>
      </c>
      <c r="B7" s="781" t="s">
        <v>244</v>
      </c>
      <c r="C7" s="781"/>
      <c r="D7" s="781"/>
      <c r="E7" s="781"/>
      <c r="F7" s="781"/>
      <c r="G7" s="781"/>
      <c r="H7" s="781"/>
      <c r="I7" s="781"/>
      <c r="J7" s="781"/>
      <c r="K7" s="781"/>
      <c r="L7" s="781"/>
      <c r="M7" s="1036"/>
    </row>
    <row r="8" spans="1:15" s="25" customFormat="1" ht="26.25" customHeight="1" x14ac:dyDescent="0.25">
      <c r="A8" s="1059"/>
      <c r="B8" s="1059"/>
      <c r="C8" s="1059"/>
      <c r="D8" s="1059"/>
      <c r="E8" s="1059"/>
      <c r="F8" s="1059"/>
      <c r="G8" s="1059"/>
      <c r="H8" s="1059"/>
      <c r="I8" s="1059"/>
      <c r="J8" s="1059"/>
      <c r="K8" s="1059"/>
      <c r="L8" s="1059"/>
      <c r="M8" s="1059"/>
    </row>
    <row r="9" spans="1:15" s="71" customFormat="1" ht="64.5" customHeight="1" x14ac:dyDescent="0.25">
      <c r="A9" s="272" t="s">
        <v>230</v>
      </c>
      <c r="B9" s="273" t="s">
        <v>231</v>
      </c>
      <c r="C9" s="273" t="s">
        <v>72</v>
      </c>
      <c r="D9" s="273" t="s">
        <v>7</v>
      </c>
      <c r="E9" s="272" t="s">
        <v>232</v>
      </c>
      <c r="F9" s="272" t="s">
        <v>233</v>
      </c>
      <c r="G9" s="272" t="s">
        <v>323</v>
      </c>
      <c r="H9" s="272" t="s">
        <v>234</v>
      </c>
      <c r="I9" s="272" t="s">
        <v>235</v>
      </c>
      <c r="J9" s="273" t="s">
        <v>236</v>
      </c>
      <c r="K9" s="273" t="s">
        <v>237</v>
      </c>
      <c r="L9" s="273" t="s">
        <v>238</v>
      </c>
      <c r="M9" s="319" t="s">
        <v>239</v>
      </c>
      <c r="N9" s="320" t="s">
        <v>552</v>
      </c>
      <c r="O9" s="320" t="s">
        <v>554</v>
      </c>
    </row>
    <row r="10" spans="1:15" s="25" customFormat="1" ht="137.25" customHeight="1" x14ac:dyDescent="0.25">
      <c r="A10" s="1053" t="s">
        <v>547</v>
      </c>
      <c r="B10" s="531" t="str">
        <f>DESCRIPCION!A12</f>
        <v>Posibilidad  de pérdida reputacional  por desvío de los resultados  de la auditoría en beneficio propio o del auditado.</v>
      </c>
      <c r="C10" s="533" t="str">
        <f>'IDENTIFICACION DE RIESGOS G Y C'!J12</f>
        <v>CORRUPCION</v>
      </c>
      <c r="D10" s="220" t="str">
        <f>DESCRIPCION!D12</f>
        <v>Asignación de auditorias a procesos no acordes al perfil profesional del auditor.</v>
      </c>
      <c r="E10" s="1054" t="str">
        <f>'VALORACIÓN ZONA-RIESGO RESIDUAL'!E14:G14</f>
        <v>Improbable</v>
      </c>
      <c r="F10" s="1055" t="str">
        <f>'VALORACIÓN ZONA-RIESGO RESIDUAL'!J56</f>
        <v>Mayor</v>
      </c>
      <c r="G10" s="1054" t="str">
        <f>'VALORACIÓN ZONA-RIESGO RESIDUAL'!K53</f>
        <v>ALTA</v>
      </c>
      <c r="H10" s="1042" t="s">
        <v>297</v>
      </c>
      <c r="I10" s="219" t="str">
        <f>DOFA!E31</f>
        <v xml:space="preserve">D3,O11, F7:  Socializar  semestralmente el estatuto de auditoria y código de auditoria interna, con énfasis en la  aplicación del  principio de competencia del auditor. </v>
      </c>
      <c r="J10" s="324" t="s">
        <v>366</v>
      </c>
      <c r="K10" s="1045" t="s">
        <v>431</v>
      </c>
      <c r="L10" s="1050" t="s">
        <v>517</v>
      </c>
      <c r="M10" s="534" t="s">
        <v>491</v>
      </c>
      <c r="N10" s="168" t="s">
        <v>553</v>
      </c>
      <c r="O10" s="325" t="s">
        <v>555</v>
      </c>
    </row>
    <row r="11" spans="1:15" s="25" customFormat="1" ht="51.75" customHeight="1" x14ac:dyDescent="0.25">
      <c r="A11" s="709"/>
      <c r="B11" s="531"/>
      <c r="C11" s="533"/>
      <c r="D11" s="220" t="str">
        <f>'IDENTIFICACION DE RIESGOS G Y C'!B13</f>
        <v>Tráfico de influencias</v>
      </c>
      <c r="E11" s="1054"/>
      <c r="F11" s="1055"/>
      <c r="G11" s="1054"/>
      <c r="H11" s="1043"/>
      <c r="I11" s="1056" t="s">
        <v>519</v>
      </c>
      <c r="J11" s="1045" t="s">
        <v>367</v>
      </c>
      <c r="K11" s="1048"/>
      <c r="L11" s="1048"/>
      <c r="M11" s="534"/>
      <c r="N11" s="1039" t="s">
        <v>553</v>
      </c>
      <c r="O11" s="1034" t="s">
        <v>556</v>
      </c>
    </row>
    <row r="12" spans="1:15" s="25" customFormat="1" ht="41.25" customHeight="1" x14ac:dyDescent="0.25">
      <c r="A12" s="709"/>
      <c r="B12" s="531"/>
      <c r="C12" s="533"/>
      <c r="D12" s="168" t="str">
        <f>'IDENTIFICACION DE RIESGOS G Y C'!B14</f>
        <v>Prevalencia de los intereses particulares sobre los generales</v>
      </c>
      <c r="E12" s="1054"/>
      <c r="F12" s="1055"/>
      <c r="G12" s="1054"/>
      <c r="H12" s="1043"/>
      <c r="I12" s="1057"/>
      <c r="J12" s="1046"/>
      <c r="K12" s="1048"/>
      <c r="L12" s="1048"/>
      <c r="M12" s="534"/>
      <c r="N12" s="1040"/>
      <c r="O12" s="1035"/>
    </row>
    <row r="13" spans="1:15" s="25" customFormat="1" ht="53.25" customHeight="1" x14ac:dyDescent="0.25">
      <c r="A13" s="709"/>
      <c r="B13" s="531"/>
      <c r="C13" s="533"/>
      <c r="D13" s="168" t="str">
        <f>'IDENTIFICACION DE RIESGOS G Y C'!B15</f>
        <v xml:space="preserve">Conflicto de interés no comunicado </v>
      </c>
      <c r="E13" s="1054"/>
      <c r="F13" s="1055"/>
      <c r="G13" s="1054"/>
      <c r="H13" s="1043"/>
      <c r="I13" s="1058"/>
      <c r="J13" s="1046"/>
      <c r="K13" s="1048"/>
      <c r="L13" s="1048"/>
      <c r="M13" s="534"/>
      <c r="N13" s="1041"/>
      <c r="O13" s="1035"/>
    </row>
    <row r="14" spans="1:15" s="25" customFormat="1" ht="123.75" customHeight="1" x14ac:dyDescent="0.25">
      <c r="A14" s="709"/>
      <c r="B14" s="531"/>
      <c r="C14" s="533"/>
      <c r="D14" s="168" t="str">
        <f>'IDENTIFICACION DE RIESGOS G Y C'!B16</f>
        <v>Inobservancia a los lineamientos establecidos en el  Código de Ética del Auditor Interno, estatuto de auditoria y lineamientos  anti soborno establecidos en la política del  SIG,  en el desarrollo de las auditorías</v>
      </c>
      <c r="E14" s="1054"/>
      <c r="F14" s="1055"/>
      <c r="G14" s="1054"/>
      <c r="H14" s="1044"/>
      <c r="I14" s="220" t="s">
        <v>521</v>
      </c>
      <c r="J14" s="1047"/>
      <c r="K14" s="1049"/>
      <c r="L14" s="1047"/>
      <c r="M14" s="534"/>
      <c r="N14" s="323" t="s">
        <v>553</v>
      </c>
      <c r="O14" s="323" t="s">
        <v>557</v>
      </c>
    </row>
    <row r="15" spans="1:15" s="217" customFormat="1" ht="139.5" customHeight="1" x14ac:dyDescent="0.3">
      <c r="A15" s="709"/>
      <c r="B15" s="531"/>
      <c r="C15" s="533"/>
      <c r="D15" s="274"/>
      <c r="E15" s="1054"/>
      <c r="F15" s="1055"/>
      <c r="G15" s="1054"/>
      <c r="H15" s="275" t="s">
        <v>242</v>
      </c>
      <c r="I15" s="276" t="s">
        <v>492</v>
      </c>
      <c r="J15" s="324" t="s">
        <v>430</v>
      </c>
      <c r="K15" s="324" t="s">
        <v>348</v>
      </c>
      <c r="L15" s="321" t="str">
        <f>$L$10</f>
        <v>01/02/2025  - 31/12/2025</v>
      </c>
      <c r="M15" s="534"/>
      <c r="N15" s="323" t="s">
        <v>559</v>
      </c>
      <c r="O15" s="323" t="s">
        <v>558</v>
      </c>
    </row>
  </sheetData>
  <sheetProtection selectLockedCells="1"/>
  <mergeCells count="26">
    <mergeCell ref="F10:F15"/>
    <mergeCell ref="B3:I4"/>
    <mergeCell ref="G10:G15"/>
    <mergeCell ref="B10:B15"/>
    <mergeCell ref="I11:I13"/>
    <mergeCell ref="A8:M8"/>
    <mergeCell ref="J3:L3"/>
    <mergeCell ref="J4:L4"/>
    <mergeCell ref="A5:M5"/>
    <mergeCell ref="B6:M6"/>
    <mergeCell ref="O11:O13"/>
    <mergeCell ref="B7:M7"/>
    <mergeCell ref="A1:A4"/>
    <mergeCell ref="J1:L1"/>
    <mergeCell ref="N11:N13"/>
    <mergeCell ref="H10:H14"/>
    <mergeCell ref="J11:J14"/>
    <mergeCell ref="K10:K14"/>
    <mergeCell ref="L10:L14"/>
    <mergeCell ref="M10:M15"/>
    <mergeCell ref="J2:L2"/>
    <mergeCell ref="B1:I2"/>
    <mergeCell ref="M1:M4"/>
    <mergeCell ref="A10:A15"/>
    <mergeCell ref="C10:C15"/>
    <mergeCell ref="E10:E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Hoja4!$A$1:$A$4</xm:f>
          </x14:formula1>
          <xm:sqref>H10:H13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5"/>
  <sheetViews>
    <sheetView workbookViewId="0"/>
  </sheetViews>
  <sheetFormatPr baseColWidth="10" defaultRowHeight="14.4" x14ac:dyDescent="0.3"/>
  <cols>
    <col min="1" max="1" width="19.109375" customWidth="1"/>
  </cols>
  <sheetData>
    <row r="1" spans="1:1" x14ac:dyDescent="0.3">
      <c r="A1" s="1" t="s">
        <v>304</v>
      </c>
    </row>
    <row r="2" spans="1:1" x14ac:dyDescent="0.3">
      <c r="A2" s="1" t="s">
        <v>151</v>
      </c>
    </row>
    <row r="3" spans="1:1" x14ac:dyDescent="0.3">
      <c r="A3" s="1" t="s">
        <v>154</v>
      </c>
    </row>
    <row r="4" spans="1:1" x14ac:dyDescent="0.3">
      <c r="A4" s="1" t="s">
        <v>157</v>
      </c>
    </row>
    <row r="5" spans="1:1" x14ac:dyDescent="0.3">
      <c r="A5" s="1" t="s">
        <v>160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heetViews>
  <sheetFormatPr baseColWidth="10" defaultRowHeight="14.4" x14ac:dyDescent="0.3"/>
  <cols>
    <col min="1" max="1" width="23.109375" customWidth="1"/>
  </cols>
  <sheetData>
    <row r="1" spans="1:1" x14ac:dyDescent="0.3">
      <c r="A1" s="149" t="s">
        <v>299</v>
      </c>
    </row>
    <row r="2" spans="1:1" x14ac:dyDescent="0.3">
      <c r="A2" s="149" t="s">
        <v>296</v>
      </c>
    </row>
    <row r="3" spans="1:1" x14ac:dyDescent="0.3">
      <c r="A3" s="149" t="s">
        <v>297</v>
      </c>
    </row>
    <row r="4" spans="1:1" x14ac:dyDescent="0.3">
      <c r="A4" s="149" t="s">
        <v>298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8"/>
  <sheetViews>
    <sheetView workbookViewId="0"/>
  </sheetViews>
  <sheetFormatPr baseColWidth="10" defaultRowHeight="14.4" x14ac:dyDescent="0.3"/>
  <sheetData>
    <row r="1" spans="1:1" x14ac:dyDescent="0.3">
      <c r="A1" t="s">
        <v>116</v>
      </c>
    </row>
    <row r="2" spans="1:1" x14ac:dyDescent="0.3">
      <c r="A2" t="s">
        <v>118</v>
      </c>
    </row>
    <row r="3" spans="1:1" x14ac:dyDescent="0.3">
      <c r="A3" t="s">
        <v>120</v>
      </c>
    </row>
    <row r="4" spans="1:1" x14ac:dyDescent="0.3">
      <c r="A4" t="s">
        <v>122</v>
      </c>
    </row>
    <row r="6" spans="1:1" x14ac:dyDescent="0.3">
      <c r="A6" t="s">
        <v>10</v>
      </c>
    </row>
    <row r="7" spans="1:1" x14ac:dyDescent="0.3">
      <c r="A7" t="s">
        <v>11</v>
      </c>
    </row>
    <row r="8" spans="1:1" x14ac:dyDescent="0.3">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workbookViewId="0"/>
  </sheetViews>
  <sheetFormatPr baseColWidth="10" defaultRowHeight="14.4" x14ac:dyDescent="0.3"/>
  <cols>
    <col min="1" max="1" width="27.33203125" customWidth="1"/>
    <col min="2" max="2" width="25.88671875" customWidth="1"/>
    <col min="3" max="3" width="41.44140625" customWidth="1"/>
  </cols>
  <sheetData>
    <row r="1" spans="1:3" x14ac:dyDescent="0.3">
      <c r="A1" t="s">
        <v>269</v>
      </c>
      <c r="B1" t="s">
        <v>275</v>
      </c>
      <c r="C1" t="s">
        <v>279</v>
      </c>
    </row>
    <row r="2" spans="1:3" x14ac:dyDescent="0.3">
      <c r="A2" t="s">
        <v>270</v>
      </c>
      <c r="B2" t="s">
        <v>287</v>
      </c>
      <c r="C2" t="s">
        <v>280</v>
      </c>
    </row>
    <row r="3" spans="1:3" x14ac:dyDescent="0.3">
      <c r="A3" t="s">
        <v>271</v>
      </c>
      <c r="B3" t="s">
        <v>276</v>
      </c>
      <c r="C3" t="s">
        <v>281</v>
      </c>
    </row>
    <row r="4" spans="1:3" x14ac:dyDescent="0.3">
      <c r="A4" t="s">
        <v>272</v>
      </c>
      <c r="B4" t="s">
        <v>286</v>
      </c>
      <c r="C4" t="s">
        <v>282</v>
      </c>
    </row>
    <row r="5" spans="1:3" x14ac:dyDescent="0.3">
      <c r="A5" t="s">
        <v>273</v>
      </c>
      <c r="B5" t="s">
        <v>277</v>
      </c>
      <c r="C5" t="s">
        <v>245</v>
      </c>
    </row>
    <row r="6" spans="1:3" x14ac:dyDescent="0.3">
      <c r="A6" t="s">
        <v>274</v>
      </c>
      <c r="B6" t="s">
        <v>278</v>
      </c>
      <c r="C6" t="s">
        <v>283</v>
      </c>
    </row>
    <row r="7" spans="1:3" x14ac:dyDescent="0.3">
      <c r="B7" t="s">
        <v>13</v>
      </c>
      <c r="C7" t="s">
        <v>284</v>
      </c>
    </row>
    <row r="8" spans="1:3" x14ac:dyDescent="0.3">
      <c r="C8" t="s">
        <v>246</v>
      </c>
    </row>
    <row r="9" spans="1:3" x14ac:dyDescent="0.3">
      <c r="C9" t="s">
        <v>285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5"/>
  <sheetViews>
    <sheetView zoomScale="70" zoomScaleNormal="70" workbookViewId="0">
      <selection activeCell="S56" sqref="S56"/>
    </sheetView>
  </sheetViews>
  <sheetFormatPr baseColWidth="10" defaultColWidth="11.44140625" defaultRowHeight="14.4" x14ac:dyDescent="0.3"/>
  <cols>
    <col min="1" max="1" width="8.5546875" style="61" customWidth="1"/>
    <col min="2" max="2" width="65.109375" style="39" customWidth="1"/>
    <col min="3" max="3" width="9.6640625" style="39" customWidth="1"/>
    <col min="4" max="4" width="11.109375" style="39" customWidth="1"/>
    <col min="5" max="17" width="6.44140625" style="39" customWidth="1"/>
    <col min="18" max="18" width="8.109375" style="39" customWidth="1"/>
    <col min="19" max="19" width="21.6640625" style="40" customWidth="1"/>
    <col min="20" max="20" width="21.44140625" customWidth="1"/>
  </cols>
  <sheetData>
    <row r="1" spans="1:21" ht="19.5" customHeight="1" x14ac:dyDescent="0.3">
      <c r="A1" s="445"/>
      <c r="B1" s="381" t="s">
        <v>493</v>
      </c>
      <c r="C1" s="381"/>
      <c r="D1" s="381"/>
      <c r="E1" s="381"/>
      <c r="F1" s="381"/>
      <c r="G1" s="381"/>
      <c r="H1" s="381"/>
      <c r="I1" s="381"/>
      <c r="J1" s="381"/>
      <c r="K1" s="381"/>
      <c r="L1" s="381"/>
      <c r="M1" s="381"/>
      <c r="N1" s="381"/>
      <c r="O1" s="381"/>
      <c r="P1" s="382"/>
      <c r="Q1" s="447" t="s">
        <v>413</v>
      </c>
      <c r="R1" s="448"/>
      <c r="S1" s="449"/>
      <c r="T1" s="450"/>
    </row>
    <row r="2" spans="1:21" ht="20.25" customHeight="1" x14ac:dyDescent="0.3">
      <c r="A2" s="446"/>
      <c r="B2" s="384"/>
      <c r="C2" s="384"/>
      <c r="D2" s="384"/>
      <c r="E2" s="384"/>
      <c r="F2" s="384"/>
      <c r="G2" s="384"/>
      <c r="H2" s="384"/>
      <c r="I2" s="384"/>
      <c r="J2" s="384"/>
      <c r="K2" s="384"/>
      <c r="L2" s="384"/>
      <c r="M2" s="384"/>
      <c r="N2" s="384"/>
      <c r="O2" s="384"/>
      <c r="P2" s="385"/>
      <c r="Q2" s="447" t="s">
        <v>414</v>
      </c>
      <c r="R2" s="448"/>
      <c r="S2" s="449"/>
      <c r="T2" s="451"/>
    </row>
    <row r="3" spans="1:21" ht="19.5" customHeight="1" x14ac:dyDescent="0.3">
      <c r="A3" s="446"/>
      <c r="B3" s="384" t="s">
        <v>40</v>
      </c>
      <c r="C3" s="384"/>
      <c r="D3" s="384"/>
      <c r="E3" s="384"/>
      <c r="F3" s="384"/>
      <c r="G3" s="384"/>
      <c r="H3" s="384"/>
      <c r="I3" s="384"/>
      <c r="J3" s="384"/>
      <c r="K3" s="384"/>
      <c r="L3" s="384"/>
      <c r="M3" s="384"/>
      <c r="N3" s="384"/>
      <c r="O3" s="384"/>
      <c r="P3" s="385"/>
      <c r="Q3" s="447" t="s">
        <v>415</v>
      </c>
      <c r="R3" s="448"/>
      <c r="S3" s="449"/>
      <c r="T3" s="451"/>
    </row>
    <row r="4" spans="1:21" ht="15.75" customHeight="1" x14ac:dyDescent="0.3">
      <c r="A4" s="434"/>
      <c r="B4" s="453"/>
      <c r="C4" s="453"/>
      <c r="D4" s="453"/>
      <c r="E4" s="453"/>
      <c r="F4" s="453"/>
      <c r="G4" s="453"/>
      <c r="H4" s="453"/>
      <c r="I4" s="453"/>
      <c r="J4" s="453"/>
      <c r="K4" s="453"/>
      <c r="L4" s="453"/>
      <c r="M4" s="453"/>
      <c r="N4" s="453"/>
      <c r="O4" s="453"/>
      <c r="P4" s="454"/>
      <c r="Q4" s="447" t="s">
        <v>417</v>
      </c>
      <c r="R4" s="448"/>
      <c r="S4" s="449"/>
      <c r="T4" s="452"/>
    </row>
    <row r="5" spans="1:21" ht="15.75" customHeight="1" x14ac:dyDescent="0.3">
      <c r="A5" s="434"/>
      <c r="B5" s="434"/>
      <c r="C5" s="434"/>
      <c r="D5" s="434"/>
      <c r="E5" s="434"/>
      <c r="F5" s="434"/>
      <c r="G5" s="434"/>
      <c r="H5" s="434"/>
      <c r="I5" s="434"/>
      <c r="J5" s="434"/>
      <c r="K5" s="434"/>
      <c r="L5" s="434"/>
      <c r="M5" s="434"/>
      <c r="N5" s="434"/>
      <c r="O5" s="434"/>
      <c r="P5" s="434"/>
      <c r="Q5" s="434"/>
      <c r="R5" s="434"/>
      <c r="S5" s="434"/>
      <c r="T5" s="435"/>
    </row>
    <row r="6" spans="1:21" s="1" customFormat="1" ht="27" customHeight="1" x14ac:dyDescent="0.25">
      <c r="A6" s="436" t="str">
        <f>CONTEXTO!A8</f>
        <v xml:space="preserve">PROCESO: Gestión de Evaluación y Seguimiento </v>
      </c>
      <c r="B6" s="436"/>
      <c r="C6" s="436"/>
      <c r="D6" s="436"/>
      <c r="E6" s="436"/>
      <c r="F6" s="436"/>
      <c r="G6" s="436"/>
      <c r="H6" s="436"/>
      <c r="I6" s="436"/>
      <c r="J6" s="436"/>
      <c r="K6" s="436"/>
      <c r="L6" s="436"/>
      <c r="M6" s="436"/>
      <c r="N6" s="436"/>
      <c r="O6" s="436"/>
      <c r="P6" s="436"/>
      <c r="Q6" s="436"/>
      <c r="R6" s="436"/>
      <c r="S6" s="436"/>
      <c r="T6" s="436"/>
    </row>
    <row r="7" spans="1:21" s="1" customFormat="1" ht="81" customHeight="1" thickBot="1" x14ac:dyDescent="0.3">
      <c r="A7" s="437"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437"/>
      <c r="C7" s="437"/>
      <c r="D7" s="437"/>
      <c r="E7" s="437"/>
      <c r="F7" s="437"/>
      <c r="G7" s="437"/>
      <c r="H7" s="437"/>
      <c r="I7" s="437"/>
      <c r="J7" s="437"/>
      <c r="K7" s="437"/>
      <c r="L7" s="437"/>
      <c r="M7" s="437"/>
      <c r="N7" s="437"/>
      <c r="O7" s="437"/>
      <c r="P7" s="437"/>
      <c r="Q7" s="437"/>
      <c r="R7" s="437"/>
      <c r="S7" s="437"/>
      <c r="T7" s="437"/>
    </row>
    <row r="8" spans="1:21" s="1" customFormat="1" ht="21" customHeight="1" thickBot="1" x14ac:dyDescent="0.3">
      <c r="A8" s="438"/>
      <c r="B8" s="438"/>
      <c r="C8" s="438"/>
      <c r="D8" s="438"/>
      <c r="E8" s="438"/>
      <c r="F8" s="438"/>
      <c r="G8" s="438"/>
      <c r="H8" s="438"/>
      <c r="I8" s="438"/>
      <c r="J8" s="438"/>
      <c r="K8" s="438"/>
      <c r="L8" s="438"/>
      <c r="M8" s="438"/>
      <c r="N8" s="438"/>
      <c r="O8" s="438"/>
      <c r="P8" s="438"/>
      <c r="Q8" s="438"/>
      <c r="R8" s="438"/>
      <c r="S8" s="438"/>
      <c r="T8" s="439"/>
    </row>
    <row r="9" spans="1:21" s="1" customFormat="1" ht="33" customHeight="1" thickBot="1" x14ac:dyDescent="0.3">
      <c r="A9" s="440" t="s">
        <v>325</v>
      </c>
      <c r="B9" s="440"/>
      <c r="C9" s="440"/>
      <c r="D9" s="440"/>
      <c r="E9" s="440"/>
      <c r="F9" s="440"/>
      <c r="G9" s="440"/>
      <c r="H9" s="440"/>
      <c r="I9" s="440"/>
      <c r="J9" s="440"/>
      <c r="K9" s="440"/>
      <c r="L9" s="440"/>
      <c r="M9" s="440"/>
      <c r="N9" s="440"/>
      <c r="O9" s="440"/>
      <c r="P9" s="440"/>
      <c r="Q9" s="440"/>
      <c r="R9" s="440"/>
      <c r="S9" s="440"/>
      <c r="T9" s="441"/>
      <c r="U9" s="74"/>
    </row>
    <row r="10" spans="1:21" s="38" customFormat="1" ht="48" customHeight="1" thickBot="1" x14ac:dyDescent="0.35">
      <c r="A10" s="294" t="s">
        <v>41</v>
      </c>
      <c r="B10" s="295" t="s">
        <v>247</v>
      </c>
      <c r="C10" s="295" t="s">
        <v>42</v>
      </c>
      <c r="D10" s="295" t="s">
        <v>43</v>
      </c>
      <c r="E10" s="295" t="s">
        <v>44</v>
      </c>
      <c r="F10" s="295" t="s">
        <v>45</v>
      </c>
      <c r="G10" s="295" t="s">
        <v>46</v>
      </c>
      <c r="H10" s="295" t="s">
        <v>47</v>
      </c>
      <c r="I10" s="295" t="s">
        <v>48</v>
      </c>
      <c r="J10" s="295" t="s">
        <v>49</v>
      </c>
      <c r="K10" s="295" t="s">
        <v>50</v>
      </c>
      <c r="L10" s="295" t="s">
        <v>51</v>
      </c>
      <c r="M10" s="295" t="s">
        <v>52</v>
      </c>
      <c r="N10" s="295" t="s">
        <v>53</v>
      </c>
      <c r="O10" s="295" t="s">
        <v>54</v>
      </c>
      <c r="P10" s="295" t="s">
        <v>55</v>
      </c>
      <c r="Q10" s="295" t="s">
        <v>56</v>
      </c>
      <c r="R10" s="296" t="s">
        <v>57</v>
      </c>
      <c r="S10" s="297" t="s">
        <v>58</v>
      </c>
      <c r="T10" s="298" t="s">
        <v>344</v>
      </c>
    </row>
    <row r="11" spans="1:21" x14ac:dyDescent="0.3">
      <c r="A11" s="157">
        <v>1</v>
      </c>
      <c r="B11" s="203" t="str">
        <f>CONTEXTO!B12</f>
        <v>Constantes cambios normativos, diversidad jurídica.</v>
      </c>
      <c r="C11" s="158">
        <v>4</v>
      </c>
      <c r="D11" s="158">
        <v>5</v>
      </c>
      <c r="E11" s="158">
        <v>5</v>
      </c>
      <c r="F11" s="158">
        <v>5</v>
      </c>
      <c r="G11" s="158">
        <v>5</v>
      </c>
      <c r="H11" s="158">
        <v>5</v>
      </c>
      <c r="I11" s="62"/>
      <c r="J11" s="62"/>
      <c r="K11" s="62"/>
      <c r="L11" s="62"/>
      <c r="M11" s="62"/>
      <c r="N11" s="62"/>
      <c r="O11" s="62"/>
      <c r="P11" s="62"/>
      <c r="Q11" s="62"/>
      <c r="R11" s="85">
        <f>SUM(C11:H11)</f>
        <v>29</v>
      </c>
      <c r="S11" s="159">
        <f>SUM(C11:H11)/6</f>
        <v>4.833333333333333</v>
      </c>
      <c r="T11" s="230" t="str">
        <f>IF(S11&gt;=4, "SI", "NO")</f>
        <v>SI</v>
      </c>
    </row>
    <row r="12" spans="1:21" ht="27.6" x14ac:dyDescent="0.3">
      <c r="A12" s="155">
        <v>2</v>
      </c>
      <c r="B12" s="177" t="str">
        <f>CONTEXTO!B13</f>
        <v xml:space="preserve">Cambios normativos en los que establecen responsabilidades a las Oficinas de Control Interno. </v>
      </c>
      <c r="C12" s="151">
        <v>4</v>
      </c>
      <c r="D12" s="151">
        <v>4</v>
      </c>
      <c r="E12" s="151">
        <v>5</v>
      </c>
      <c r="F12" s="151">
        <v>5</v>
      </c>
      <c r="G12" s="151">
        <v>5</v>
      </c>
      <c r="H12" s="151">
        <v>5</v>
      </c>
      <c r="I12" s="60"/>
      <c r="J12" s="60"/>
      <c r="K12" s="60"/>
      <c r="L12" s="60"/>
      <c r="M12" s="60"/>
      <c r="N12" s="60"/>
      <c r="O12" s="60"/>
      <c r="P12" s="60"/>
      <c r="Q12" s="60"/>
      <c r="R12" s="85">
        <f t="shared" ref="R12:R53" si="0">SUM(C12:H12)</f>
        <v>28</v>
      </c>
      <c r="S12" s="159">
        <f t="shared" ref="S12:S43" si="1">SUM(C12:H12)/6</f>
        <v>4.666666666666667</v>
      </c>
      <c r="T12" s="160" t="str">
        <f t="shared" ref="T12:T42" si="2">IF(S12&gt;=4, "SI", "NO")</f>
        <v>SI</v>
      </c>
    </row>
    <row r="13" spans="1:21" x14ac:dyDescent="0.3">
      <c r="A13" s="155">
        <v>3</v>
      </c>
      <c r="B13" s="177" t="str">
        <f>CONTEXTO!B14</f>
        <v xml:space="preserve">La inclusión social </v>
      </c>
      <c r="C13" s="151">
        <v>4</v>
      </c>
      <c r="D13" s="151">
        <v>4</v>
      </c>
      <c r="E13" s="151">
        <v>3</v>
      </c>
      <c r="F13" s="151">
        <v>3</v>
      </c>
      <c r="G13" s="151">
        <v>3</v>
      </c>
      <c r="H13" s="151">
        <v>3</v>
      </c>
      <c r="I13" s="60"/>
      <c r="J13" s="60"/>
      <c r="K13" s="60"/>
      <c r="L13" s="60"/>
      <c r="M13" s="60"/>
      <c r="N13" s="60"/>
      <c r="O13" s="60"/>
      <c r="P13" s="60"/>
      <c r="Q13" s="60"/>
      <c r="R13" s="85">
        <f t="shared" si="0"/>
        <v>20</v>
      </c>
      <c r="S13" s="159">
        <f t="shared" si="1"/>
        <v>3.3333333333333335</v>
      </c>
      <c r="T13" s="160" t="str">
        <f t="shared" si="2"/>
        <v>NO</v>
      </c>
    </row>
    <row r="14" spans="1:21" ht="27.6" x14ac:dyDescent="0.3">
      <c r="A14" s="155">
        <v>4</v>
      </c>
      <c r="B14" s="177" t="str">
        <f>CONTEXTO!B18</f>
        <v>Acciones de orden público que atenten contra la integridad de los Auditores.</v>
      </c>
      <c r="C14" s="151">
        <v>3</v>
      </c>
      <c r="D14" s="151">
        <v>4</v>
      </c>
      <c r="E14" s="151">
        <v>3</v>
      </c>
      <c r="F14" s="151">
        <v>2</v>
      </c>
      <c r="G14" s="151">
        <v>3</v>
      </c>
      <c r="H14" s="151">
        <v>2</v>
      </c>
      <c r="I14" s="60"/>
      <c r="J14" s="60"/>
      <c r="K14" s="60"/>
      <c r="L14" s="60"/>
      <c r="M14" s="60"/>
      <c r="N14" s="60"/>
      <c r="O14" s="60"/>
      <c r="P14" s="60"/>
      <c r="Q14" s="60"/>
      <c r="R14" s="85">
        <f t="shared" si="0"/>
        <v>17</v>
      </c>
      <c r="S14" s="159">
        <f t="shared" si="1"/>
        <v>2.8333333333333335</v>
      </c>
      <c r="T14" s="160" t="str">
        <f t="shared" si="2"/>
        <v>NO</v>
      </c>
    </row>
    <row r="15" spans="1:21" x14ac:dyDescent="0.3">
      <c r="A15" s="155">
        <v>5</v>
      </c>
      <c r="B15" s="177" t="str">
        <f>CONTEXTO!B19</f>
        <v xml:space="preserve">Cambios de Gobierno ( estilos de dirección) </v>
      </c>
      <c r="C15" s="151">
        <v>4</v>
      </c>
      <c r="D15" s="151">
        <v>4</v>
      </c>
      <c r="E15" s="151">
        <v>4</v>
      </c>
      <c r="F15" s="151">
        <v>4</v>
      </c>
      <c r="G15" s="151">
        <v>4</v>
      </c>
      <c r="H15" s="151">
        <v>5</v>
      </c>
      <c r="I15" s="60"/>
      <c r="J15" s="60"/>
      <c r="K15" s="60"/>
      <c r="L15" s="60"/>
      <c r="M15" s="60"/>
      <c r="N15" s="60"/>
      <c r="O15" s="60"/>
      <c r="P15" s="60"/>
      <c r="Q15" s="60"/>
      <c r="R15" s="85">
        <f t="shared" si="0"/>
        <v>25</v>
      </c>
      <c r="S15" s="159">
        <f t="shared" si="1"/>
        <v>4.166666666666667</v>
      </c>
      <c r="T15" s="160" t="str">
        <f t="shared" si="2"/>
        <v>SI</v>
      </c>
    </row>
    <row r="16" spans="1:21" x14ac:dyDescent="0.3">
      <c r="A16" s="155">
        <v>6</v>
      </c>
      <c r="B16" s="177" t="str">
        <f>CONTEXTO!B20</f>
        <v>Constante innovación tecnológica y herramientas de conectividad</v>
      </c>
      <c r="C16" s="151">
        <v>4</v>
      </c>
      <c r="D16" s="151">
        <v>4</v>
      </c>
      <c r="E16" s="151">
        <v>4</v>
      </c>
      <c r="F16" s="151">
        <v>4</v>
      </c>
      <c r="G16" s="151">
        <v>4</v>
      </c>
      <c r="H16" s="151">
        <v>3</v>
      </c>
      <c r="I16" s="60"/>
      <c r="J16" s="60"/>
      <c r="K16" s="60"/>
      <c r="L16" s="60"/>
      <c r="M16" s="60"/>
      <c r="N16" s="60"/>
      <c r="O16" s="60"/>
      <c r="P16" s="60"/>
      <c r="Q16" s="60"/>
      <c r="R16" s="85">
        <f t="shared" si="0"/>
        <v>23</v>
      </c>
      <c r="S16" s="159">
        <f t="shared" si="1"/>
        <v>3.8333333333333335</v>
      </c>
      <c r="T16" s="160" t="str">
        <f t="shared" si="2"/>
        <v>NO</v>
      </c>
    </row>
    <row r="17" spans="1:20" ht="27.6" x14ac:dyDescent="0.3">
      <c r="A17" s="155">
        <v>7</v>
      </c>
      <c r="B17" s="177" t="str">
        <f>CONTEXTO!B21</f>
        <v xml:space="preserve">Adquisición de equipos eficientes energéticamente (con menor consumo de energía). </v>
      </c>
      <c r="C17" s="151">
        <v>4</v>
      </c>
      <c r="D17" s="151">
        <v>4</v>
      </c>
      <c r="E17" s="151">
        <v>4</v>
      </c>
      <c r="F17" s="151">
        <v>3</v>
      </c>
      <c r="G17" s="151">
        <v>3</v>
      </c>
      <c r="H17" s="151">
        <v>3</v>
      </c>
      <c r="I17" s="60"/>
      <c r="J17" s="60"/>
      <c r="K17" s="60"/>
      <c r="L17" s="60"/>
      <c r="M17" s="60"/>
      <c r="N17" s="60"/>
      <c r="O17" s="60"/>
      <c r="P17" s="60"/>
      <c r="Q17" s="60"/>
      <c r="R17" s="85">
        <f t="shared" si="0"/>
        <v>21</v>
      </c>
      <c r="S17" s="159">
        <f t="shared" si="1"/>
        <v>3.5</v>
      </c>
      <c r="T17" s="160" t="str">
        <f t="shared" si="2"/>
        <v>NO</v>
      </c>
    </row>
    <row r="18" spans="1:20" ht="27.6" x14ac:dyDescent="0.3">
      <c r="A18" s="155">
        <v>8</v>
      </c>
      <c r="B18" s="177" t="str">
        <f>CONTEXTO!B23</f>
        <v>Fallas en aplicativos por congestión para cargue o reporte de información a entes de control.</v>
      </c>
      <c r="C18" s="151">
        <v>5</v>
      </c>
      <c r="D18" s="151">
        <v>4</v>
      </c>
      <c r="E18" s="151">
        <v>4</v>
      </c>
      <c r="F18" s="151">
        <v>5</v>
      </c>
      <c r="G18" s="151">
        <v>5</v>
      </c>
      <c r="H18" s="151">
        <v>4</v>
      </c>
      <c r="I18" s="60"/>
      <c r="J18" s="60"/>
      <c r="K18" s="60"/>
      <c r="L18" s="60"/>
      <c r="M18" s="60"/>
      <c r="N18" s="60"/>
      <c r="O18" s="60"/>
      <c r="P18" s="60"/>
      <c r="Q18" s="60"/>
      <c r="R18" s="85">
        <f t="shared" si="0"/>
        <v>27</v>
      </c>
      <c r="S18" s="159">
        <f t="shared" si="1"/>
        <v>4.5</v>
      </c>
      <c r="T18" s="160" t="str">
        <f t="shared" si="2"/>
        <v>SI</v>
      </c>
    </row>
    <row r="19" spans="1:20" ht="27.6" x14ac:dyDescent="0.3">
      <c r="A19" s="155">
        <v>9</v>
      </c>
      <c r="B19" s="177" t="str">
        <f>CONTEXTO!B24</f>
        <v>Disposición final de elementos que contaminan el medio ambiente (baterías, tóner, residuos de aparatos eléctricos y electrónicos).</v>
      </c>
      <c r="C19" s="181">
        <v>4</v>
      </c>
      <c r="D19" s="181">
        <v>4</v>
      </c>
      <c r="E19" s="181">
        <v>4</v>
      </c>
      <c r="F19" s="181">
        <v>4</v>
      </c>
      <c r="G19" s="181">
        <v>5</v>
      </c>
      <c r="H19" s="181">
        <v>5</v>
      </c>
      <c r="I19" s="60"/>
      <c r="J19" s="60"/>
      <c r="K19" s="60"/>
      <c r="L19" s="60"/>
      <c r="M19" s="60"/>
      <c r="N19" s="60"/>
      <c r="O19" s="60"/>
      <c r="P19" s="60"/>
      <c r="Q19" s="60"/>
      <c r="R19" s="85">
        <f t="shared" si="0"/>
        <v>26</v>
      </c>
      <c r="S19" s="159">
        <f t="shared" si="1"/>
        <v>4.333333333333333</v>
      </c>
      <c r="T19" s="160" t="str">
        <f t="shared" si="2"/>
        <v>SI</v>
      </c>
    </row>
    <row r="20" spans="1:20" x14ac:dyDescent="0.3">
      <c r="A20" s="155">
        <v>10</v>
      </c>
      <c r="B20" s="177" t="str">
        <f>CONTEXTO!B25</f>
        <v xml:space="preserve">La deforestación </v>
      </c>
      <c r="C20" s="181">
        <v>4</v>
      </c>
      <c r="D20" s="181">
        <v>4</v>
      </c>
      <c r="E20" s="181">
        <v>4</v>
      </c>
      <c r="F20" s="181">
        <v>3</v>
      </c>
      <c r="G20" s="181">
        <v>3</v>
      </c>
      <c r="H20" s="181">
        <v>3</v>
      </c>
      <c r="I20" s="60"/>
      <c r="J20" s="60"/>
      <c r="K20" s="60"/>
      <c r="L20" s="60"/>
      <c r="M20" s="60"/>
      <c r="N20" s="60"/>
      <c r="O20" s="60"/>
      <c r="P20" s="60"/>
      <c r="Q20" s="60"/>
      <c r="R20" s="85">
        <f t="shared" si="0"/>
        <v>21</v>
      </c>
      <c r="S20" s="159">
        <f t="shared" si="1"/>
        <v>3.5</v>
      </c>
      <c r="T20" s="160" t="s">
        <v>92</v>
      </c>
    </row>
    <row r="21" spans="1:20" ht="27.6" x14ac:dyDescent="0.3">
      <c r="A21" s="155">
        <v>11</v>
      </c>
      <c r="B21" s="177" t="str">
        <f>CONTEXTO!B26</f>
        <v>Cambio climático - altas temperaturas por el fenómeno del niño, catástrofes naturales (terremotos).</v>
      </c>
      <c r="C21" s="181">
        <v>4</v>
      </c>
      <c r="D21" s="181">
        <v>4</v>
      </c>
      <c r="E21" s="181">
        <v>4</v>
      </c>
      <c r="F21" s="181">
        <v>3</v>
      </c>
      <c r="G21" s="181">
        <v>3</v>
      </c>
      <c r="H21" s="181">
        <v>3</v>
      </c>
      <c r="I21" s="60"/>
      <c r="J21" s="60"/>
      <c r="K21" s="60"/>
      <c r="L21" s="60"/>
      <c r="M21" s="60"/>
      <c r="N21" s="60"/>
      <c r="O21" s="60"/>
      <c r="P21" s="60"/>
      <c r="Q21" s="60"/>
      <c r="R21" s="85">
        <f t="shared" si="0"/>
        <v>21</v>
      </c>
      <c r="S21" s="159">
        <f t="shared" si="1"/>
        <v>3.5</v>
      </c>
      <c r="T21" s="160" t="s">
        <v>92</v>
      </c>
    </row>
    <row r="22" spans="1:20" ht="27.6" x14ac:dyDescent="0.3">
      <c r="A22" s="155">
        <v>12</v>
      </c>
      <c r="B22" s="177" t="str">
        <f>CONTEXTO!B28</f>
        <v xml:space="preserve">Falta de cultura en la clasificación de residuos al depositarlos en los recipientes destinados para hacerlo. </v>
      </c>
      <c r="C22" s="181">
        <v>4</v>
      </c>
      <c r="D22" s="181">
        <v>4</v>
      </c>
      <c r="E22" s="181">
        <v>4</v>
      </c>
      <c r="F22" s="181">
        <v>3</v>
      </c>
      <c r="G22" s="181">
        <v>3</v>
      </c>
      <c r="H22" s="181">
        <v>3</v>
      </c>
      <c r="I22" s="60"/>
      <c r="J22" s="60"/>
      <c r="K22" s="60"/>
      <c r="L22" s="60"/>
      <c r="M22" s="60"/>
      <c r="N22" s="60"/>
      <c r="O22" s="60"/>
      <c r="P22" s="60"/>
      <c r="Q22" s="60"/>
      <c r="R22" s="85">
        <f t="shared" si="0"/>
        <v>21</v>
      </c>
      <c r="S22" s="159">
        <f t="shared" si="1"/>
        <v>3.5</v>
      </c>
      <c r="T22" s="160" t="s">
        <v>92</v>
      </c>
    </row>
    <row r="23" spans="1:20" x14ac:dyDescent="0.3">
      <c r="A23" s="155">
        <v>13</v>
      </c>
      <c r="B23" s="177" t="str">
        <f>CONTEXTO!B29</f>
        <v xml:space="preserve">Aumento de la demanda de servicios </v>
      </c>
      <c r="C23" s="181">
        <v>4</v>
      </c>
      <c r="D23" s="181">
        <v>4</v>
      </c>
      <c r="E23" s="181">
        <v>4</v>
      </c>
      <c r="F23" s="181">
        <v>3</v>
      </c>
      <c r="G23" s="181">
        <v>3</v>
      </c>
      <c r="H23" s="181">
        <v>3</v>
      </c>
      <c r="I23" s="60"/>
      <c r="J23" s="60"/>
      <c r="K23" s="60"/>
      <c r="L23" s="60"/>
      <c r="M23" s="60"/>
      <c r="N23" s="60"/>
      <c r="O23" s="60"/>
      <c r="P23" s="60"/>
      <c r="Q23" s="60"/>
      <c r="R23" s="85">
        <f t="shared" si="0"/>
        <v>21</v>
      </c>
      <c r="S23" s="159">
        <f t="shared" si="1"/>
        <v>3.5</v>
      </c>
      <c r="T23" s="160" t="s">
        <v>92</v>
      </c>
    </row>
    <row r="24" spans="1:20" x14ac:dyDescent="0.3">
      <c r="A24" s="155">
        <v>14</v>
      </c>
      <c r="B24" s="177" t="str">
        <f>CONTEXTO!D12</f>
        <v xml:space="preserve">Personal insuficiente para auditar la totalidad de procesos críticos. </v>
      </c>
      <c r="C24" s="151">
        <v>5</v>
      </c>
      <c r="D24" s="151">
        <v>4</v>
      </c>
      <c r="E24" s="151">
        <v>5</v>
      </c>
      <c r="F24" s="151">
        <v>4</v>
      </c>
      <c r="G24" s="151">
        <v>4</v>
      </c>
      <c r="H24" s="151">
        <v>5</v>
      </c>
      <c r="I24" s="60"/>
      <c r="J24" s="60"/>
      <c r="K24" s="60"/>
      <c r="L24" s="60"/>
      <c r="M24" s="60"/>
      <c r="N24" s="60"/>
      <c r="O24" s="60"/>
      <c r="P24" s="60"/>
      <c r="Q24" s="60"/>
      <c r="R24" s="85">
        <f t="shared" si="0"/>
        <v>27</v>
      </c>
      <c r="S24" s="159">
        <f t="shared" si="1"/>
        <v>4.5</v>
      </c>
      <c r="T24" s="160" t="str">
        <f t="shared" si="2"/>
        <v>SI</v>
      </c>
    </row>
    <row r="25" spans="1:20" ht="27.6" x14ac:dyDescent="0.3">
      <c r="A25" s="155">
        <v>15</v>
      </c>
      <c r="B25" s="177" t="str">
        <f>CONTEXTO!D13</f>
        <v>Ausencia de perfil profesional de planta: Ingeniero ambiental , ingeniero civil y abogado.</v>
      </c>
      <c r="C25" s="151">
        <v>5</v>
      </c>
      <c r="D25" s="151">
        <v>4</v>
      </c>
      <c r="E25" s="151">
        <v>5</v>
      </c>
      <c r="F25" s="151">
        <v>5</v>
      </c>
      <c r="G25" s="151">
        <v>5</v>
      </c>
      <c r="H25" s="151">
        <v>5</v>
      </c>
      <c r="I25" s="60"/>
      <c r="J25" s="60"/>
      <c r="K25" s="60"/>
      <c r="L25" s="60"/>
      <c r="M25" s="60"/>
      <c r="N25" s="60"/>
      <c r="O25" s="60"/>
      <c r="P25" s="60"/>
      <c r="Q25" s="60"/>
      <c r="R25" s="85">
        <f t="shared" si="0"/>
        <v>29</v>
      </c>
      <c r="S25" s="159">
        <f t="shared" si="1"/>
        <v>4.833333333333333</v>
      </c>
      <c r="T25" s="160" t="str">
        <f t="shared" si="2"/>
        <v>SI</v>
      </c>
    </row>
    <row r="26" spans="1:20" ht="41.4" x14ac:dyDescent="0.3">
      <c r="A26" s="155">
        <v>16</v>
      </c>
      <c r="B26" s="177" t="str">
        <f>CONTEXTO!D14</f>
        <v>Inobservancia a los lineamientos establecidos en el Código de Ética del Auditor Interno, estatuto de auditoria y lineamientos anti soborno establecidos en la política del SIG, en el desarrollo de las auditorías.</v>
      </c>
      <c r="C26" s="151">
        <v>4</v>
      </c>
      <c r="D26" s="151">
        <v>4</v>
      </c>
      <c r="E26" s="151">
        <v>4</v>
      </c>
      <c r="F26" s="151">
        <v>4</v>
      </c>
      <c r="G26" s="151">
        <v>4</v>
      </c>
      <c r="H26" s="151">
        <v>5</v>
      </c>
      <c r="I26" s="60"/>
      <c r="J26" s="60"/>
      <c r="K26" s="60"/>
      <c r="L26" s="60"/>
      <c r="M26" s="60"/>
      <c r="N26" s="60"/>
      <c r="O26" s="60"/>
      <c r="P26" s="60"/>
      <c r="Q26" s="60"/>
      <c r="R26" s="85">
        <f t="shared" si="0"/>
        <v>25</v>
      </c>
      <c r="S26" s="159">
        <f t="shared" si="1"/>
        <v>4.166666666666667</v>
      </c>
      <c r="T26" s="160" t="str">
        <f t="shared" si="2"/>
        <v>SI</v>
      </c>
    </row>
    <row r="27" spans="1:20" x14ac:dyDescent="0.3">
      <c r="A27" s="155">
        <v>17</v>
      </c>
      <c r="B27" s="177" t="s">
        <v>360</v>
      </c>
      <c r="C27" s="151">
        <v>4</v>
      </c>
      <c r="D27" s="151">
        <v>4</v>
      </c>
      <c r="E27" s="151">
        <v>4</v>
      </c>
      <c r="F27" s="151">
        <v>5</v>
      </c>
      <c r="G27" s="151">
        <v>5</v>
      </c>
      <c r="H27" s="151">
        <v>5</v>
      </c>
      <c r="I27" s="60"/>
      <c r="J27" s="60"/>
      <c r="K27" s="60"/>
      <c r="L27" s="60"/>
      <c r="M27" s="60"/>
      <c r="N27" s="60"/>
      <c r="O27" s="60"/>
      <c r="P27" s="60"/>
      <c r="Q27" s="60"/>
      <c r="R27" s="85">
        <f t="shared" si="0"/>
        <v>27</v>
      </c>
      <c r="S27" s="159">
        <f t="shared" si="1"/>
        <v>4.5</v>
      </c>
      <c r="T27" s="160" t="str">
        <f t="shared" si="2"/>
        <v>SI</v>
      </c>
    </row>
    <row r="28" spans="1:20" ht="27.6" x14ac:dyDescent="0.3">
      <c r="A28" s="155">
        <v>18</v>
      </c>
      <c r="B28" s="177" t="str">
        <f>CONTEXTO!D16</f>
        <v xml:space="preserve">Deficiencia del personal en redacción de informes y formulación de hallazgos. </v>
      </c>
      <c r="C28" s="60">
        <v>5</v>
      </c>
      <c r="D28" s="60">
        <v>5</v>
      </c>
      <c r="E28" s="60">
        <v>5</v>
      </c>
      <c r="F28" s="60">
        <v>4</v>
      </c>
      <c r="G28" s="60">
        <v>4</v>
      </c>
      <c r="H28" s="60">
        <v>4</v>
      </c>
      <c r="I28" s="60"/>
      <c r="J28" s="60"/>
      <c r="K28" s="60"/>
      <c r="L28" s="60"/>
      <c r="M28" s="60"/>
      <c r="N28" s="60"/>
      <c r="O28" s="60"/>
      <c r="P28" s="60"/>
      <c r="Q28" s="60"/>
      <c r="R28" s="85">
        <f t="shared" si="0"/>
        <v>27</v>
      </c>
      <c r="S28" s="159">
        <f t="shared" si="1"/>
        <v>4.5</v>
      </c>
      <c r="T28" s="160" t="str">
        <f t="shared" si="2"/>
        <v>SI</v>
      </c>
    </row>
    <row r="29" spans="1:20" ht="27.6" x14ac:dyDescent="0.3">
      <c r="A29" s="155">
        <v>19</v>
      </c>
      <c r="B29" s="177" t="str">
        <f>CONTEXTO!D19</f>
        <v>Asignación de auditorias a procesos no acordes al perfil profesional del auditor.</v>
      </c>
      <c r="C29" s="151">
        <f>'[1]PRIORIZACIÓN DE CAUSA'!C27</f>
        <v>4</v>
      </c>
      <c r="D29" s="151">
        <f>'[1]PRIORIZACIÓN DE CAUSA'!D27</f>
        <v>4</v>
      </c>
      <c r="E29" s="151">
        <f>'[1]PRIORIZACIÓN DE CAUSA'!E27</f>
        <v>4</v>
      </c>
      <c r="F29" s="151">
        <f>'[1]PRIORIZACIÓN DE CAUSA'!F27</f>
        <v>4</v>
      </c>
      <c r="G29" s="151">
        <f>'[1]PRIORIZACIÓN DE CAUSA'!G27</f>
        <v>4</v>
      </c>
      <c r="H29" s="151">
        <f>'[1]PRIORIZACIÓN DE CAUSA'!H27</f>
        <v>5</v>
      </c>
      <c r="I29" s="60"/>
      <c r="J29" s="60"/>
      <c r="K29" s="60"/>
      <c r="L29" s="60"/>
      <c r="M29" s="60"/>
      <c r="N29" s="60"/>
      <c r="O29" s="60"/>
      <c r="P29" s="60"/>
      <c r="Q29" s="60"/>
      <c r="R29" s="85">
        <f t="shared" si="0"/>
        <v>25</v>
      </c>
      <c r="S29" s="159">
        <f t="shared" si="1"/>
        <v>4.166666666666667</v>
      </c>
      <c r="T29" s="160" t="str">
        <f t="shared" si="2"/>
        <v>SI</v>
      </c>
    </row>
    <row r="30" spans="1:20" x14ac:dyDescent="0.3">
      <c r="A30" s="155">
        <v>20</v>
      </c>
      <c r="B30" s="177" t="str">
        <f>CONTEXTO!D20</f>
        <v>Trafico de influencias.</v>
      </c>
      <c r="C30" s="151">
        <v>4</v>
      </c>
      <c r="D30" s="151">
        <v>4</v>
      </c>
      <c r="E30" s="151">
        <v>4</v>
      </c>
      <c r="F30" s="151">
        <v>4</v>
      </c>
      <c r="G30" s="151">
        <v>4</v>
      </c>
      <c r="H30" s="151">
        <v>5</v>
      </c>
      <c r="I30" s="60"/>
      <c r="J30" s="60"/>
      <c r="K30" s="60"/>
      <c r="L30" s="60"/>
      <c r="M30" s="60"/>
      <c r="N30" s="60"/>
      <c r="O30" s="60"/>
      <c r="P30" s="60"/>
      <c r="Q30" s="60"/>
      <c r="R30" s="85">
        <f t="shared" si="0"/>
        <v>25</v>
      </c>
      <c r="S30" s="159">
        <f t="shared" si="1"/>
        <v>4.166666666666667</v>
      </c>
      <c r="T30" s="160" t="str">
        <f t="shared" si="2"/>
        <v>SI</v>
      </c>
    </row>
    <row r="31" spans="1:20" ht="27.6" x14ac:dyDescent="0.3">
      <c r="A31" s="155">
        <v>21</v>
      </c>
      <c r="B31" s="177" t="str">
        <f>CONTEXTO!D21</f>
        <v>Omisión en la aplicación de la normativa asociada al seguimiento y/o evaluación</v>
      </c>
      <c r="C31" s="151">
        <f>'[2]PRIORIZACIÓN DE CAUSA'!C24</f>
        <v>4</v>
      </c>
      <c r="D31" s="151">
        <f>'[2]PRIORIZACIÓN DE CAUSA'!D24</f>
        <v>3</v>
      </c>
      <c r="E31" s="151">
        <f>'[2]PRIORIZACIÓN DE CAUSA'!E24</f>
        <v>2</v>
      </c>
      <c r="F31" s="151">
        <f>'[2]PRIORIZACIÓN DE CAUSA'!F24</f>
        <v>3</v>
      </c>
      <c r="G31" s="151">
        <f>'[2]PRIORIZACIÓN DE CAUSA'!G24</f>
        <v>2</v>
      </c>
      <c r="H31" s="151">
        <f>'[2]PRIORIZACIÓN DE CAUSA'!H24</f>
        <v>1</v>
      </c>
      <c r="I31" s="60"/>
      <c r="J31" s="60"/>
      <c r="K31" s="60"/>
      <c r="L31" s="60"/>
      <c r="M31" s="60"/>
      <c r="N31" s="60"/>
      <c r="O31" s="60"/>
      <c r="P31" s="60"/>
      <c r="Q31" s="60"/>
      <c r="R31" s="85">
        <f t="shared" si="0"/>
        <v>15</v>
      </c>
      <c r="S31" s="159">
        <f t="shared" si="1"/>
        <v>2.5</v>
      </c>
      <c r="T31" s="160" t="str">
        <f t="shared" si="2"/>
        <v>NO</v>
      </c>
    </row>
    <row r="32" spans="1:20" x14ac:dyDescent="0.3">
      <c r="A32" s="155">
        <v>22</v>
      </c>
      <c r="B32" s="177" t="str">
        <f>CONTEXTO!D23</f>
        <v>Prevalencia de intereses particulares sobre intereses generales.</v>
      </c>
      <c r="C32" s="151">
        <f>'[2]PRIORIZACIÓN DE CAUSA'!C25</f>
        <v>4</v>
      </c>
      <c r="D32" s="151">
        <v>4</v>
      </c>
      <c r="E32" s="151">
        <v>5</v>
      </c>
      <c r="F32" s="151">
        <v>5</v>
      </c>
      <c r="G32" s="151">
        <v>4</v>
      </c>
      <c r="H32" s="151">
        <v>4</v>
      </c>
      <c r="I32" s="60"/>
      <c r="J32" s="60"/>
      <c r="K32" s="60"/>
      <c r="L32" s="60"/>
      <c r="M32" s="60"/>
      <c r="N32" s="60"/>
      <c r="O32" s="60"/>
      <c r="P32" s="60"/>
      <c r="Q32" s="60"/>
      <c r="R32" s="85">
        <f t="shared" si="0"/>
        <v>26</v>
      </c>
      <c r="S32" s="159">
        <f t="shared" si="1"/>
        <v>4.333333333333333</v>
      </c>
      <c r="T32" s="160" t="str">
        <f t="shared" si="2"/>
        <v>SI</v>
      </c>
    </row>
    <row r="33" spans="1:20" ht="27.6" x14ac:dyDescent="0.3">
      <c r="A33" s="155">
        <v>23</v>
      </c>
      <c r="B33" s="177" t="str">
        <f>CONTEXTO!D24</f>
        <v xml:space="preserve">Omitir información relevante para la auditoría, con conocimiento de causa. </v>
      </c>
      <c r="C33" s="151">
        <v>4</v>
      </c>
      <c r="D33" s="151">
        <v>4</v>
      </c>
      <c r="E33" s="151">
        <v>4</v>
      </c>
      <c r="F33" s="151">
        <v>4</v>
      </c>
      <c r="G33" s="151">
        <v>4</v>
      </c>
      <c r="H33" s="151">
        <v>2</v>
      </c>
      <c r="I33" s="60"/>
      <c r="J33" s="60"/>
      <c r="K33" s="60"/>
      <c r="L33" s="60"/>
      <c r="M33" s="60"/>
      <c r="N33" s="60"/>
      <c r="O33" s="60"/>
      <c r="P33" s="60"/>
      <c r="Q33" s="60"/>
      <c r="R33" s="85">
        <f t="shared" si="0"/>
        <v>22</v>
      </c>
      <c r="S33" s="159">
        <f t="shared" si="1"/>
        <v>3.6666666666666665</v>
      </c>
      <c r="T33" s="160" t="str">
        <f t="shared" si="2"/>
        <v>NO</v>
      </c>
    </row>
    <row r="34" spans="1:20" ht="41.4" x14ac:dyDescent="0.3">
      <c r="A34" s="155">
        <v>24</v>
      </c>
      <c r="B34" s="177" t="str">
        <f>CONTEXTO!D26</f>
        <v xml:space="preserve">Deficiencia en la infraestructura tecnológica que soporta la plataforma pisami, generando lentitud e indisponibilidad del sistema de información. </v>
      </c>
      <c r="C34" s="151">
        <f>'[2]PRIORIZACIÓN DE CAUSA'!C28</f>
        <v>4</v>
      </c>
      <c r="D34" s="151">
        <f>'[2]PRIORIZACIÓN DE CAUSA'!D28</f>
        <v>4</v>
      </c>
      <c r="E34" s="151">
        <f>'[2]PRIORIZACIÓN DE CAUSA'!E28</f>
        <v>5</v>
      </c>
      <c r="F34" s="151">
        <f>'[2]PRIORIZACIÓN DE CAUSA'!F28</f>
        <v>5</v>
      </c>
      <c r="G34" s="151">
        <f>'[2]PRIORIZACIÓN DE CAUSA'!G28</f>
        <v>4</v>
      </c>
      <c r="H34" s="151">
        <f>'[2]PRIORIZACIÓN DE CAUSA'!H28</f>
        <v>4</v>
      </c>
      <c r="I34" s="60"/>
      <c r="J34" s="60"/>
      <c r="K34" s="60"/>
      <c r="L34" s="60"/>
      <c r="M34" s="60"/>
      <c r="N34" s="60"/>
      <c r="O34" s="60"/>
      <c r="P34" s="60"/>
      <c r="Q34" s="60"/>
      <c r="R34" s="85">
        <f t="shared" si="0"/>
        <v>26</v>
      </c>
      <c r="S34" s="159">
        <f t="shared" si="1"/>
        <v>4.333333333333333</v>
      </c>
      <c r="T34" s="160" t="str">
        <f t="shared" si="2"/>
        <v>SI</v>
      </c>
    </row>
    <row r="35" spans="1:20" x14ac:dyDescent="0.3">
      <c r="A35" s="155">
        <v>25</v>
      </c>
      <c r="B35" s="177" t="str">
        <f>CONTEXTO!D28</f>
        <v xml:space="preserve">Equipos tecnológicos obsoletos, </v>
      </c>
      <c r="C35" s="60">
        <f>'[1]PRIORIZACIÓN DE CAUSA'!C32</f>
        <v>4</v>
      </c>
      <c r="D35" s="60">
        <f>'[1]PRIORIZACIÓN DE CAUSA'!D32</f>
        <v>4</v>
      </c>
      <c r="E35" s="60">
        <f>'[1]PRIORIZACIÓN DE CAUSA'!E32</f>
        <v>4</v>
      </c>
      <c r="F35" s="60">
        <f>'[1]PRIORIZACIÓN DE CAUSA'!F32</f>
        <v>4</v>
      </c>
      <c r="G35" s="60">
        <f>'[1]PRIORIZACIÓN DE CAUSA'!G32</f>
        <v>4</v>
      </c>
      <c r="H35" s="60">
        <f>'[1]PRIORIZACIÓN DE CAUSA'!H32</f>
        <v>5</v>
      </c>
      <c r="I35" s="60"/>
      <c r="J35" s="60"/>
      <c r="K35" s="60"/>
      <c r="L35" s="60"/>
      <c r="M35" s="60"/>
      <c r="N35" s="60"/>
      <c r="O35" s="60"/>
      <c r="P35" s="60"/>
      <c r="Q35" s="60"/>
      <c r="R35" s="85">
        <f t="shared" si="0"/>
        <v>25</v>
      </c>
      <c r="S35" s="159">
        <f t="shared" si="1"/>
        <v>4.166666666666667</v>
      </c>
      <c r="T35" s="160" t="str">
        <f t="shared" si="2"/>
        <v>SI</v>
      </c>
    </row>
    <row r="36" spans="1:20" ht="27.6" x14ac:dyDescent="0.3">
      <c r="A36" s="155">
        <v>26</v>
      </c>
      <c r="B36" s="177" t="str">
        <f>CONTEXTO!D30</f>
        <v>Unidades administrativas ubicadas en diferentes sitios de la ciudad (Ibagué).</v>
      </c>
      <c r="C36" s="151">
        <f>'[2]PRIORIZACIÓN DE CAUSA'!C30</f>
        <v>3</v>
      </c>
      <c r="D36" s="151">
        <f>'[2]PRIORIZACIÓN DE CAUSA'!D30</f>
        <v>3</v>
      </c>
      <c r="E36" s="151">
        <f>'[2]PRIORIZACIÓN DE CAUSA'!E30</f>
        <v>3</v>
      </c>
      <c r="F36" s="151">
        <f>'[2]PRIORIZACIÓN DE CAUSA'!F30</f>
        <v>3</v>
      </c>
      <c r="G36" s="151">
        <f>'[2]PRIORIZACIÓN DE CAUSA'!G30</f>
        <v>3</v>
      </c>
      <c r="H36" s="151">
        <f>'[2]PRIORIZACIÓN DE CAUSA'!H30</f>
        <v>4</v>
      </c>
      <c r="I36" s="60"/>
      <c r="J36" s="60"/>
      <c r="K36" s="60"/>
      <c r="L36" s="60"/>
      <c r="M36" s="60"/>
      <c r="N36" s="60"/>
      <c r="O36" s="60"/>
      <c r="P36" s="60"/>
      <c r="Q36" s="60"/>
      <c r="R36" s="85">
        <f t="shared" si="0"/>
        <v>19</v>
      </c>
      <c r="S36" s="159">
        <f t="shared" si="1"/>
        <v>3.1666666666666665</v>
      </c>
      <c r="T36" s="160" t="str">
        <f t="shared" si="2"/>
        <v>NO</v>
      </c>
    </row>
    <row r="37" spans="1:20" ht="27.6" x14ac:dyDescent="0.3">
      <c r="A37" s="155">
        <v>27</v>
      </c>
      <c r="B37" s="177" t="str">
        <f>CONTEXTO!F12</f>
        <v xml:space="preserve">Ausencia de documentación e implementación de procedimientos en algunos procesos. </v>
      </c>
      <c r="C37" s="151">
        <v>4</v>
      </c>
      <c r="D37" s="151">
        <v>3</v>
      </c>
      <c r="E37" s="151">
        <v>4</v>
      </c>
      <c r="F37" s="151">
        <v>3</v>
      </c>
      <c r="G37" s="151">
        <v>3</v>
      </c>
      <c r="H37" s="151">
        <v>3</v>
      </c>
      <c r="I37" s="60"/>
      <c r="J37" s="60"/>
      <c r="K37" s="60"/>
      <c r="L37" s="60"/>
      <c r="M37" s="60"/>
      <c r="N37" s="60"/>
      <c r="O37" s="60"/>
      <c r="P37" s="60"/>
      <c r="Q37" s="60"/>
      <c r="R37" s="85">
        <f t="shared" si="0"/>
        <v>20</v>
      </c>
      <c r="S37" s="159">
        <f t="shared" si="1"/>
        <v>3.3333333333333335</v>
      </c>
      <c r="T37" s="160" t="str">
        <f t="shared" si="2"/>
        <v>NO</v>
      </c>
    </row>
    <row r="38" spans="1:20" ht="27.6" x14ac:dyDescent="0.3">
      <c r="A38" s="155">
        <v>28</v>
      </c>
      <c r="B38" s="177" t="str">
        <f>CONTEXTO!F13</f>
        <v xml:space="preserve">Demoras en la entrega de información por parte de las unidades administrativas, en respuesta a los requerimientos de la oficina. </v>
      </c>
      <c r="C38" s="151">
        <v>5</v>
      </c>
      <c r="D38" s="151">
        <v>5</v>
      </c>
      <c r="E38" s="151">
        <v>5</v>
      </c>
      <c r="F38" s="151">
        <v>5</v>
      </c>
      <c r="G38" s="151">
        <v>5</v>
      </c>
      <c r="H38" s="151">
        <v>5</v>
      </c>
      <c r="I38" s="60"/>
      <c r="J38" s="60"/>
      <c r="K38" s="60"/>
      <c r="L38" s="60"/>
      <c r="M38" s="60"/>
      <c r="N38" s="60"/>
      <c r="O38" s="60"/>
      <c r="P38" s="60"/>
      <c r="Q38" s="60"/>
      <c r="R38" s="85">
        <f t="shared" si="0"/>
        <v>30</v>
      </c>
      <c r="S38" s="159">
        <f t="shared" si="1"/>
        <v>5</v>
      </c>
      <c r="T38" s="160" t="str">
        <f t="shared" si="2"/>
        <v>SI</v>
      </c>
    </row>
    <row r="39" spans="1:20" ht="27.6" x14ac:dyDescent="0.3">
      <c r="A39" s="155">
        <v>29</v>
      </c>
      <c r="B39" s="177" t="str">
        <f>CONTEXTO!F14</f>
        <v>Ausencia de formulación controles y de registros en los procedimientos a auditar.</v>
      </c>
      <c r="C39" s="151">
        <f>'[2]PRIORIZACIÓN DE CAUSA'!C33</f>
        <v>4</v>
      </c>
      <c r="D39" s="151">
        <f>'[2]PRIORIZACIÓN DE CAUSA'!D33</f>
        <v>4</v>
      </c>
      <c r="E39" s="151">
        <f>'[2]PRIORIZACIÓN DE CAUSA'!E33</f>
        <v>4</v>
      </c>
      <c r="F39" s="151">
        <f>'[2]PRIORIZACIÓN DE CAUSA'!F33</f>
        <v>4</v>
      </c>
      <c r="G39" s="151">
        <f>'[2]PRIORIZACIÓN DE CAUSA'!G33</f>
        <v>4</v>
      </c>
      <c r="H39" s="151">
        <f>'[2]PRIORIZACIÓN DE CAUSA'!H33</f>
        <v>5</v>
      </c>
      <c r="I39" s="60"/>
      <c r="J39" s="60"/>
      <c r="K39" s="60"/>
      <c r="L39" s="60"/>
      <c r="M39" s="60"/>
      <c r="N39" s="60"/>
      <c r="O39" s="60"/>
      <c r="P39" s="60"/>
      <c r="Q39" s="60"/>
      <c r="R39" s="85">
        <f t="shared" si="0"/>
        <v>25</v>
      </c>
      <c r="S39" s="159">
        <f t="shared" si="1"/>
        <v>4.166666666666667</v>
      </c>
      <c r="T39" s="160" t="str">
        <f t="shared" si="2"/>
        <v>SI</v>
      </c>
    </row>
    <row r="40" spans="1:20" ht="55.2" x14ac:dyDescent="0.3">
      <c r="A40" s="155">
        <v>30</v>
      </c>
      <c r="B40" s="76" t="str">
        <f>CONTEXTO!F16</f>
        <v>Falta de compromiso de los líderes de los procesos en la implementación de mejoras, asociadas a los planes de mejoramiento y en atención a las recomendaciones establecidas en los informes emitidos por la Oficina de Control Interno.</v>
      </c>
      <c r="C40" s="180">
        <v>5</v>
      </c>
      <c r="D40" s="180">
        <v>4</v>
      </c>
      <c r="E40" s="180">
        <v>5</v>
      </c>
      <c r="F40" s="180">
        <v>5</v>
      </c>
      <c r="G40" s="180">
        <v>4</v>
      </c>
      <c r="H40" s="180">
        <v>5</v>
      </c>
      <c r="I40" s="60"/>
      <c r="J40" s="60"/>
      <c r="K40" s="60"/>
      <c r="L40" s="60"/>
      <c r="M40" s="60"/>
      <c r="N40" s="60"/>
      <c r="O40" s="60"/>
      <c r="P40" s="60"/>
      <c r="Q40" s="60"/>
      <c r="R40" s="85">
        <f t="shared" si="0"/>
        <v>28</v>
      </c>
      <c r="S40" s="159">
        <f t="shared" si="1"/>
        <v>4.666666666666667</v>
      </c>
      <c r="T40" s="160" t="str">
        <f t="shared" si="2"/>
        <v>SI</v>
      </c>
    </row>
    <row r="41" spans="1:20" ht="27.6" x14ac:dyDescent="0.3">
      <c r="A41" s="155">
        <v>31</v>
      </c>
      <c r="B41" s="177" t="str">
        <f>CONTEXTO!F18</f>
        <v xml:space="preserve">Falta de articulación entre la Secretaría de Planeación y la Oficina de Control Interno. </v>
      </c>
      <c r="C41" s="60">
        <f>'[2]PRIORIZACIÓN DE CAUSA'!C27</f>
        <v>4</v>
      </c>
      <c r="D41" s="60">
        <f>'[2]PRIORIZACIÓN DE CAUSA'!D27</f>
        <v>4</v>
      </c>
      <c r="E41" s="60">
        <f>'[2]PRIORIZACIÓN DE CAUSA'!E27</f>
        <v>4</v>
      </c>
      <c r="F41" s="60">
        <f>'[2]PRIORIZACIÓN DE CAUSA'!F27</f>
        <v>4</v>
      </c>
      <c r="G41" s="60">
        <f>'[2]PRIORIZACIÓN DE CAUSA'!G27</f>
        <v>4</v>
      </c>
      <c r="H41" s="60">
        <f>'[2]PRIORIZACIÓN DE CAUSA'!H27</f>
        <v>5</v>
      </c>
      <c r="I41" s="60"/>
      <c r="J41" s="60"/>
      <c r="K41" s="60"/>
      <c r="L41" s="60"/>
      <c r="M41" s="60"/>
      <c r="N41" s="60"/>
      <c r="O41" s="60"/>
      <c r="P41" s="60"/>
      <c r="Q41" s="60"/>
      <c r="R41" s="85">
        <f t="shared" si="0"/>
        <v>25</v>
      </c>
      <c r="S41" s="159">
        <f t="shared" si="1"/>
        <v>4.166666666666667</v>
      </c>
      <c r="T41" s="160" t="str">
        <f t="shared" si="2"/>
        <v>SI</v>
      </c>
    </row>
    <row r="42" spans="1:20" x14ac:dyDescent="0.3">
      <c r="A42" s="155">
        <v>32</v>
      </c>
      <c r="B42" s="201" t="str">
        <f>[3]Contexto!F19</f>
        <v xml:space="preserve">Desconocimiento de la actualización normativa. </v>
      </c>
      <c r="C42" s="151">
        <f>'[2]PRIORIZACIÓN DE CAUSA'!C35</f>
        <v>3</v>
      </c>
      <c r="D42" s="151">
        <f>'[2]PRIORIZACIÓN DE CAUSA'!D35</f>
        <v>5</v>
      </c>
      <c r="E42" s="151">
        <f>'[2]PRIORIZACIÓN DE CAUSA'!E35</f>
        <v>3</v>
      </c>
      <c r="F42" s="151">
        <f>'[2]PRIORIZACIÓN DE CAUSA'!F35</f>
        <v>4</v>
      </c>
      <c r="G42" s="151">
        <f>'[2]PRIORIZACIÓN DE CAUSA'!G35</f>
        <v>5</v>
      </c>
      <c r="H42" s="151">
        <f>'[2]PRIORIZACIÓN DE CAUSA'!H35</f>
        <v>4</v>
      </c>
      <c r="I42" s="60"/>
      <c r="J42" s="60"/>
      <c r="K42" s="60"/>
      <c r="L42" s="60"/>
      <c r="M42" s="60"/>
      <c r="N42" s="60"/>
      <c r="O42" s="60"/>
      <c r="P42" s="60"/>
      <c r="Q42" s="60"/>
      <c r="R42" s="85">
        <f t="shared" si="0"/>
        <v>24</v>
      </c>
      <c r="S42" s="159">
        <f t="shared" si="1"/>
        <v>4</v>
      </c>
      <c r="T42" s="160" t="str">
        <f t="shared" si="2"/>
        <v>SI</v>
      </c>
    </row>
    <row r="43" spans="1:20" ht="15" thickBot="1" x14ac:dyDescent="0.35">
      <c r="A43" s="156">
        <v>33</v>
      </c>
      <c r="B43" s="202" t="s">
        <v>363</v>
      </c>
      <c r="C43" s="191">
        <v>4</v>
      </c>
      <c r="D43" s="191">
        <v>4</v>
      </c>
      <c r="E43" s="191">
        <v>5</v>
      </c>
      <c r="F43" s="191">
        <v>5</v>
      </c>
      <c r="G43" s="191">
        <v>4</v>
      </c>
      <c r="H43" s="191">
        <v>4</v>
      </c>
      <c r="I43" s="169"/>
      <c r="J43" s="169"/>
      <c r="K43" s="169"/>
      <c r="L43" s="169"/>
      <c r="M43" s="169"/>
      <c r="N43" s="169"/>
      <c r="O43" s="169"/>
      <c r="P43" s="169"/>
      <c r="Q43" s="169"/>
      <c r="R43" s="192">
        <f t="shared" si="0"/>
        <v>26</v>
      </c>
      <c r="S43" s="193">
        <f t="shared" si="1"/>
        <v>4.333333333333333</v>
      </c>
      <c r="T43" s="231" t="s">
        <v>91</v>
      </c>
    </row>
    <row r="44" spans="1:20" ht="27.6" x14ac:dyDescent="0.3">
      <c r="A44" s="196">
        <v>34</v>
      </c>
      <c r="B44" s="197" t="str">
        <f>[4]Contexto!B21</f>
        <v xml:space="preserve">Adquisición de equipos eficientes energéticamente (con menor consumo de energía). </v>
      </c>
      <c r="C44" s="196">
        <v>4</v>
      </c>
      <c r="D44" s="196">
        <v>4</v>
      </c>
      <c r="E44" s="196">
        <v>5</v>
      </c>
      <c r="F44" s="196">
        <v>5</v>
      </c>
      <c r="G44" s="196">
        <v>4</v>
      </c>
      <c r="H44" s="196">
        <v>4</v>
      </c>
      <c r="I44" s="196"/>
      <c r="J44" s="196"/>
      <c r="K44" s="196"/>
      <c r="L44" s="196"/>
      <c r="M44" s="196"/>
      <c r="N44" s="196"/>
      <c r="O44" s="196"/>
      <c r="P44" s="196"/>
      <c r="Q44" s="198"/>
      <c r="R44" s="199">
        <f t="shared" si="0"/>
        <v>26</v>
      </c>
      <c r="S44" s="229">
        <f>R44/6</f>
        <v>4.333333333333333</v>
      </c>
      <c r="T44" s="160" t="str">
        <f t="shared" ref="T44:T48" si="3">IF(S44&gt;=4, "SI", "NO")</f>
        <v>SI</v>
      </c>
    </row>
    <row r="45" spans="1:20" ht="27.6" x14ac:dyDescent="0.3">
      <c r="A45" s="196">
        <v>35</v>
      </c>
      <c r="B45" s="200" t="str">
        <f>[4]Contexto!D21</f>
        <v>Omisión en la aplicación de la normativa asociada al seguimiento y/o evaluación</v>
      </c>
      <c r="C45" s="196">
        <v>5</v>
      </c>
      <c r="D45" s="196">
        <v>4</v>
      </c>
      <c r="E45" s="196">
        <v>4</v>
      </c>
      <c r="F45" s="196">
        <v>4</v>
      </c>
      <c r="G45" s="196">
        <v>4</v>
      </c>
      <c r="H45" s="196">
        <v>4</v>
      </c>
      <c r="I45" s="196"/>
      <c r="J45" s="196"/>
      <c r="K45" s="196"/>
      <c r="L45" s="196"/>
      <c r="M45" s="196"/>
      <c r="N45" s="196"/>
      <c r="O45" s="196"/>
      <c r="P45" s="196"/>
      <c r="Q45" s="198"/>
      <c r="R45" s="199">
        <f t="shared" si="0"/>
        <v>25</v>
      </c>
      <c r="S45" s="229">
        <f>R45/6</f>
        <v>4.166666666666667</v>
      </c>
      <c r="T45" s="160" t="str">
        <f t="shared" si="3"/>
        <v>SI</v>
      </c>
    </row>
    <row r="46" spans="1:20" ht="27.6" x14ac:dyDescent="0.3">
      <c r="A46" s="196">
        <v>36</v>
      </c>
      <c r="B46" s="200" t="str">
        <f>[4]Contexto!D24</f>
        <v xml:space="preserve">Omitir información relevante para la auditoría, con conocimiento de causa. </v>
      </c>
      <c r="C46" s="196">
        <v>4</v>
      </c>
      <c r="D46" s="196">
        <v>4</v>
      </c>
      <c r="E46" s="196">
        <v>4</v>
      </c>
      <c r="F46" s="196">
        <v>4</v>
      </c>
      <c r="G46" s="196">
        <v>4</v>
      </c>
      <c r="H46" s="196">
        <v>4</v>
      </c>
      <c r="I46" s="196"/>
      <c r="J46" s="196"/>
      <c r="K46" s="196"/>
      <c r="L46" s="196"/>
      <c r="M46" s="196"/>
      <c r="N46" s="196"/>
      <c r="O46" s="196"/>
      <c r="P46" s="196"/>
      <c r="Q46" s="198"/>
      <c r="R46" s="199">
        <f t="shared" si="0"/>
        <v>24</v>
      </c>
      <c r="S46" s="229">
        <f t="shared" ref="S46:S53" si="4">R46/6</f>
        <v>4</v>
      </c>
      <c r="T46" s="160" t="str">
        <f t="shared" si="3"/>
        <v>SI</v>
      </c>
    </row>
    <row r="47" spans="1:20" ht="27.6" x14ac:dyDescent="0.3">
      <c r="A47" s="196">
        <v>37</v>
      </c>
      <c r="B47" s="200" t="str">
        <f>[4]Contexto!F14</f>
        <v>Ausencia  de formulación controles  y  de registros en los procedimientos a auditar.</v>
      </c>
      <c r="C47" s="196">
        <v>5</v>
      </c>
      <c r="D47" s="196">
        <v>5</v>
      </c>
      <c r="E47" s="196">
        <v>4</v>
      </c>
      <c r="F47" s="196">
        <v>4</v>
      </c>
      <c r="G47" s="196">
        <v>4</v>
      </c>
      <c r="H47" s="196">
        <v>4</v>
      </c>
      <c r="I47" s="196"/>
      <c r="J47" s="196"/>
      <c r="K47" s="196"/>
      <c r="L47" s="196"/>
      <c r="M47" s="196"/>
      <c r="N47" s="196"/>
      <c r="O47" s="196"/>
      <c r="P47" s="196"/>
      <c r="Q47" s="198"/>
      <c r="R47" s="199">
        <f t="shared" si="0"/>
        <v>26</v>
      </c>
      <c r="S47" s="229">
        <f t="shared" si="4"/>
        <v>4.333333333333333</v>
      </c>
      <c r="T47" s="160" t="str">
        <f t="shared" si="3"/>
        <v>SI</v>
      </c>
    </row>
    <row r="48" spans="1:20" ht="58.5" customHeight="1" x14ac:dyDescent="0.3">
      <c r="A48" s="59">
        <v>38</v>
      </c>
      <c r="B48" s="232" t="str">
        <f>CONTEXTO!F17</f>
        <v>Falta de asignación de un funcionario responsable en las unidades administrativas, para consultar diariamente la correspondencia; generando que los líderes de proceso desconozcan los requerimientos, lo que da lugar a la emisión extemporánea de las respuestas, al requerimiento de la Oficina, para atender los requerimientos de los entes de control.</v>
      </c>
      <c r="C48" s="196">
        <v>5</v>
      </c>
      <c r="D48" s="196">
        <v>5</v>
      </c>
      <c r="E48" s="196">
        <v>4</v>
      </c>
      <c r="F48" s="196">
        <v>4</v>
      </c>
      <c r="G48" s="196">
        <v>4</v>
      </c>
      <c r="H48" s="196">
        <v>4</v>
      </c>
      <c r="I48" s="196"/>
      <c r="J48" s="196"/>
      <c r="K48" s="196"/>
      <c r="L48" s="196"/>
      <c r="M48" s="196"/>
      <c r="N48" s="196"/>
      <c r="O48" s="196"/>
      <c r="P48" s="196"/>
      <c r="Q48" s="198"/>
      <c r="R48" s="199">
        <f t="shared" si="0"/>
        <v>26</v>
      </c>
      <c r="S48" s="229">
        <f t="shared" si="4"/>
        <v>4.333333333333333</v>
      </c>
      <c r="T48" s="160" t="str">
        <f t="shared" si="3"/>
        <v>SI</v>
      </c>
    </row>
    <row r="49" spans="1:25" ht="34.5" customHeight="1" x14ac:dyDescent="0.3">
      <c r="A49" s="190">
        <v>39</v>
      </c>
      <c r="B49" s="202" t="str">
        <f>CONTEXTO!B27</f>
        <v>Desarrollo Sostenible</v>
      </c>
      <c r="C49" s="191">
        <v>4</v>
      </c>
      <c r="D49" s="191">
        <v>3</v>
      </c>
      <c r="E49" s="191">
        <v>4</v>
      </c>
      <c r="F49" s="191">
        <v>3</v>
      </c>
      <c r="G49" s="191">
        <v>4</v>
      </c>
      <c r="H49" s="191">
        <v>4</v>
      </c>
      <c r="I49" s="299"/>
      <c r="J49" s="299"/>
      <c r="K49" s="299"/>
      <c r="L49" s="299"/>
      <c r="M49" s="299"/>
      <c r="N49" s="299"/>
      <c r="O49" s="299"/>
      <c r="P49" s="299"/>
      <c r="Q49" s="299"/>
      <c r="R49" s="300">
        <f t="shared" si="0"/>
        <v>22</v>
      </c>
      <c r="S49" s="301">
        <f t="shared" si="4"/>
        <v>3.6666666666666665</v>
      </c>
      <c r="T49" s="302" t="str">
        <f>IF(S49&gt;=4, "SI", "NO")</f>
        <v>NO</v>
      </c>
    </row>
    <row r="50" spans="1:25" ht="63.75" customHeight="1" x14ac:dyDescent="0.3">
      <c r="A50" s="190">
        <v>40</v>
      </c>
      <c r="B50" s="202" t="str">
        <f>[3]Contexto!D25</f>
        <v xml:space="preserve">Desconocimiento del personal adscrito a la Oficina de control interno de los  cambios normativos que impliquen  nuevos informes a cargo de la Oficina  o modificaciones a la periodicidad del reporte de los informes de ley. </v>
      </c>
      <c r="C50" s="191">
        <v>5</v>
      </c>
      <c r="D50" s="191">
        <v>5</v>
      </c>
      <c r="E50" s="191">
        <v>4</v>
      </c>
      <c r="F50" s="191">
        <v>4</v>
      </c>
      <c r="G50" s="191">
        <v>5</v>
      </c>
      <c r="H50" s="191">
        <v>4</v>
      </c>
      <c r="I50" s="299"/>
      <c r="J50" s="299"/>
      <c r="K50" s="299"/>
      <c r="L50" s="299"/>
      <c r="M50" s="299"/>
      <c r="N50" s="299"/>
      <c r="O50" s="299"/>
      <c r="P50" s="299"/>
      <c r="Q50" s="299"/>
      <c r="R50" s="300">
        <f t="shared" si="0"/>
        <v>27</v>
      </c>
      <c r="S50" s="301">
        <f t="shared" si="4"/>
        <v>4.5</v>
      </c>
      <c r="T50" s="303" t="str">
        <f>IF(S50&gt;=4, "SI", "NO")</f>
        <v>SI</v>
      </c>
    </row>
    <row r="51" spans="1:25" ht="63.75" customHeight="1" x14ac:dyDescent="0.3">
      <c r="A51" s="190">
        <v>41</v>
      </c>
      <c r="B51" s="202" t="str">
        <f>[3]Contexto!D22</f>
        <v xml:space="preserve">Olvido de los informes  generados  por la Oficina de control interno  y  pendientes de socialización  a la Alta Dirección  en el Comité de Coordinación de Control Interno, en el momento previo a la  convocatoria  para la  elaboración del orden del dia. </v>
      </c>
      <c r="C51" s="191">
        <v>5</v>
      </c>
      <c r="D51" s="191">
        <v>4</v>
      </c>
      <c r="E51" s="191">
        <v>5</v>
      </c>
      <c r="F51" s="191">
        <v>5</v>
      </c>
      <c r="G51" s="191">
        <v>5</v>
      </c>
      <c r="H51" s="191">
        <v>4</v>
      </c>
      <c r="I51" s="299"/>
      <c r="J51" s="299"/>
      <c r="K51" s="299"/>
      <c r="L51" s="299"/>
      <c r="M51" s="299"/>
      <c r="N51" s="299"/>
      <c r="O51" s="299"/>
      <c r="P51" s="299"/>
      <c r="Q51" s="299"/>
      <c r="R51" s="300">
        <f t="shared" si="0"/>
        <v>28</v>
      </c>
      <c r="S51" s="301">
        <f t="shared" si="4"/>
        <v>4.666666666666667</v>
      </c>
      <c r="T51" s="303" t="str">
        <f>IF(S51&gt;=4, "SI", "NO")</f>
        <v>SI</v>
      </c>
    </row>
    <row r="52" spans="1:25" ht="84.75" customHeight="1" x14ac:dyDescent="0.3">
      <c r="A52" s="190">
        <v>42</v>
      </c>
      <c r="B52" s="177" t="str">
        <f>[3]Contexto!F15</f>
        <v>Líderes de proceso asignando   en personal vinculado mediante contrato de prestación de servicios la responsabilidad de reportes de ley a los entes de control, y a su vez, la emisión de respuestas a los requerimientos de dichos entes.</v>
      </c>
      <c r="C52" s="180">
        <v>4</v>
      </c>
      <c r="D52" s="180">
        <v>5</v>
      </c>
      <c r="E52" s="180">
        <v>4</v>
      </c>
      <c r="F52" s="180">
        <v>5</v>
      </c>
      <c r="G52" s="180">
        <v>4</v>
      </c>
      <c r="H52" s="180">
        <v>4</v>
      </c>
      <c r="I52" s="181"/>
      <c r="J52" s="181"/>
      <c r="K52" s="181"/>
      <c r="L52" s="181"/>
      <c r="M52" s="181"/>
      <c r="N52" s="181"/>
      <c r="O52" s="181"/>
      <c r="P52" s="181"/>
      <c r="Q52" s="181"/>
      <c r="R52" s="59">
        <f t="shared" si="0"/>
        <v>26</v>
      </c>
      <c r="S52" s="229">
        <f t="shared" si="4"/>
        <v>4.333333333333333</v>
      </c>
      <c r="T52" s="303" t="str">
        <f>IF(S52&gt;=4, "SI", "NO")</f>
        <v>SI</v>
      </c>
    </row>
    <row r="53" spans="1:25" ht="84.75" customHeight="1" thickBot="1" x14ac:dyDescent="0.35">
      <c r="A53" s="190">
        <v>43</v>
      </c>
      <c r="B53" s="177" t="str">
        <f>[3]Contexto!B22</f>
        <v>Entidades públicas realizando cargue  de informes de ley  a través de aplicativos de entes de control,  de forma simultanea. (Control interno contable, derechos de autor y furag)</v>
      </c>
      <c r="C53" s="180">
        <v>5</v>
      </c>
      <c r="D53" s="180">
        <v>4</v>
      </c>
      <c r="E53" s="180">
        <v>5</v>
      </c>
      <c r="F53" s="180">
        <v>5</v>
      </c>
      <c r="G53" s="180">
        <v>4</v>
      </c>
      <c r="H53" s="180">
        <v>4</v>
      </c>
      <c r="I53" s="181"/>
      <c r="J53" s="181"/>
      <c r="K53" s="181"/>
      <c r="L53" s="181"/>
      <c r="M53" s="181"/>
      <c r="N53" s="181"/>
      <c r="O53" s="181"/>
      <c r="P53" s="181"/>
      <c r="Q53" s="181"/>
      <c r="R53" s="59">
        <f t="shared" si="0"/>
        <v>27</v>
      </c>
      <c r="S53" s="304">
        <f t="shared" si="4"/>
        <v>4.5</v>
      </c>
      <c r="T53" s="303" t="str">
        <f>IF(S53&gt;=4, "SI", "NO")</f>
        <v>SI</v>
      </c>
    </row>
    <row r="54" spans="1:25" ht="24" customHeight="1" x14ac:dyDescent="0.3">
      <c r="A54" s="442" t="s">
        <v>339</v>
      </c>
      <c r="B54" s="443"/>
      <c r="C54" s="443"/>
      <c r="D54" s="443"/>
      <c r="E54" s="443"/>
      <c r="F54" s="443"/>
      <c r="G54" s="443"/>
      <c r="H54" s="443"/>
      <c r="I54" s="443"/>
      <c r="J54" s="443"/>
      <c r="K54" s="443"/>
      <c r="L54" s="443"/>
      <c r="M54" s="443"/>
      <c r="N54" s="443"/>
      <c r="O54" s="443"/>
      <c r="P54" s="443"/>
      <c r="Q54" s="443"/>
      <c r="R54" s="444"/>
      <c r="S54" s="194">
        <f>SUM(R11:R53)</f>
        <v>1053</v>
      </c>
      <c r="T54" s="195"/>
    </row>
    <row r="55" spans="1:25" ht="25.5" customHeight="1" thickBot="1" x14ac:dyDescent="0.35">
      <c r="A55" s="432" t="s">
        <v>58</v>
      </c>
      <c r="B55" s="433"/>
      <c r="C55" s="433"/>
      <c r="D55" s="433"/>
      <c r="E55" s="433"/>
      <c r="F55" s="433"/>
      <c r="G55" s="433"/>
      <c r="H55" s="433"/>
      <c r="I55" s="433"/>
      <c r="J55" s="433"/>
      <c r="K55" s="433"/>
      <c r="L55" s="433"/>
      <c r="M55" s="433"/>
      <c r="N55" s="433"/>
      <c r="O55" s="433"/>
      <c r="P55" s="433"/>
      <c r="Q55" s="433"/>
      <c r="R55" s="433"/>
      <c r="S55" s="179">
        <f>AVERAGE(S11:S53)</f>
        <v>4.0813953488372103</v>
      </c>
      <c r="T55" s="8"/>
      <c r="U55" s="174" t="s">
        <v>351</v>
      </c>
      <c r="V55" s="174"/>
      <c r="W55" s="174"/>
      <c r="X55" s="174"/>
      <c r="Y55" s="174"/>
    </row>
  </sheetData>
  <sheetProtection selectLockedCells="1"/>
  <mergeCells count="15">
    <mergeCell ref="A1:A4"/>
    <mergeCell ref="B1:P2"/>
    <mergeCell ref="Q1:S1"/>
    <mergeCell ref="T1:T4"/>
    <mergeCell ref="Q2:S2"/>
    <mergeCell ref="B3:P4"/>
    <mergeCell ref="Q3:S3"/>
    <mergeCell ref="Q4:S4"/>
    <mergeCell ref="A55:R55"/>
    <mergeCell ref="A5:T5"/>
    <mergeCell ref="A6:T6"/>
    <mergeCell ref="A7:T7"/>
    <mergeCell ref="A8:T8"/>
    <mergeCell ref="A9:T9"/>
    <mergeCell ref="A54:R54"/>
  </mergeCells>
  <conditionalFormatting sqref="T11:T43">
    <cfRule type="colorScale" priority="12">
      <colorScale>
        <cfvo type="min"/>
        <cfvo type="percentile" val="50"/>
        <cfvo type="max"/>
        <color rgb="FF63BE7B"/>
        <color rgb="FFFFEB84"/>
        <color rgb="FFF8696B"/>
      </colorScale>
    </cfRule>
    <cfRule type="dataBar" priority="13">
      <dataBar>
        <cfvo type="min"/>
        <cfvo type="max"/>
        <color rgb="FFFFB628"/>
      </dataBar>
      <extLst>
        <ext xmlns:x14="http://schemas.microsoft.com/office/spreadsheetml/2009/9/main" uri="{B025F937-C7B1-47D3-B67F-A62EFF666E3E}">
          <x14:id>{BDE4143A-4034-4F32-8F39-163A10ED6D0E}</x14:id>
        </ext>
      </extLst>
    </cfRule>
  </conditionalFormatting>
  <conditionalFormatting sqref="T11:T53">
    <cfRule type="containsText" dxfId="1" priority="1" operator="containsText" text="SI">
      <formula>NOT(ISERROR(SEARCH("SI",T11)))</formula>
    </cfRule>
    <cfRule type="containsText" dxfId="0" priority="2" operator="containsText" text="SELECCIONADA">
      <formula>NOT(ISERROR(SEARCH("SELECCIONADA",T11)))</formula>
    </cfRule>
  </conditionalFormatting>
  <conditionalFormatting sqref="T44:T48">
    <cfRule type="colorScale" priority="7">
      <colorScale>
        <cfvo type="min"/>
        <cfvo type="percentile" val="50"/>
        <cfvo type="max"/>
        <color rgb="FF63BE7B"/>
        <color rgb="FFFFEB84"/>
        <color rgb="FFF8696B"/>
      </colorScale>
    </cfRule>
    <cfRule type="dataBar" priority="8">
      <dataBar>
        <cfvo type="min"/>
        <cfvo type="max"/>
        <color rgb="FFFFB628"/>
      </dataBar>
      <extLst>
        <ext xmlns:x14="http://schemas.microsoft.com/office/spreadsheetml/2009/9/main" uri="{B025F937-C7B1-47D3-B67F-A62EFF666E3E}">
          <x14:id>{6F55BDD8-33A6-435D-AADF-1F5E2F84B831}</x14:id>
        </ext>
      </extLst>
    </cfRule>
  </conditionalFormatting>
  <conditionalFormatting sqref="T49:T53">
    <cfRule type="colorScale" priority="3">
      <colorScale>
        <cfvo type="min"/>
        <cfvo type="percentile" val="50"/>
        <cfvo type="max"/>
        <color rgb="FF63BE7B"/>
        <color rgb="FFFFEB84"/>
        <color rgb="FFF8696B"/>
      </colorScale>
    </cfRule>
    <cfRule type="dataBar" priority="4">
      <dataBar>
        <cfvo type="min"/>
        <cfvo type="max"/>
        <color rgb="FFFFB628"/>
      </dataBar>
      <extLst>
        <ext xmlns:x14="http://schemas.microsoft.com/office/spreadsheetml/2009/9/main" uri="{B025F937-C7B1-47D3-B67F-A62EFF666E3E}">
          <x14:id>{3D08FA18-0254-46E1-B26B-229CE613FF38}</x14:id>
        </ext>
      </extLst>
    </cfRule>
  </conditionalFormatting>
  <conditionalFormatting sqref="W14">
    <cfRule type="dataBar" priority="11">
      <dataBar>
        <cfvo type="min"/>
        <cfvo type="max"/>
        <color rgb="FFFFB628"/>
      </dataBar>
      <extLst>
        <ext xmlns:x14="http://schemas.microsoft.com/office/spreadsheetml/2009/9/main" uri="{B025F937-C7B1-47D3-B67F-A62EFF666E3E}">
          <x14:id>{20EED837-8897-4BCB-BA78-5328DD006258}</x14:id>
        </ext>
      </extLst>
    </cfRule>
  </conditionalFormatting>
  <dataValidations count="2">
    <dataValidation type="decimal" allowBlank="1" showInputMessage="1" showErrorMessage="1" prompt="DATO INVÁLIDO_x000a_Tenga en cuenta que la escala de calificación va de 1 a 5" sqref="C44:Q48" xr:uid="{00000000-0002-0000-0400-000000000000}">
      <formula1>1</formula1>
      <formula2>5</formula2>
    </dataValidation>
    <dataValidation type="whole" allowBlank="1" showInputMessage="1" showErrorMessage="1" sqref="I11:Q32 C24:H25 C11:H18 C29:H30 C32:H33" xr:uid="{00000000-0002-0000-0400-000001000000}">
      <formula1>1</formula1>
      <formula2>10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BDE4143A-4034-4F32-8F39-163A10ED6D0E}">
            <x14:dataBar minLength="0" maxLength="100" border="1" negativeBarBorderColorSameAsPositive="0">
              <x14:cfvo type="autoMin"/>
              <x14:cfvo type="autoMax"/>
              <x14:borderColor rgb="FFFFB628"/>
              <x14:negativeFillColor rgb="FFFF0000"/>
              <x14:negativeBorderColor rgb="FFFF0000"/>
              <x14:axisColor rgb="FF000000"/>
            </x14:dataBar>
          </x14:cfRule>
          <xm:sqref>T11:T43</xm:sqref>
        </x14:conditionalFormatting>
        <x14:conditionalFormatting xmlns:xm="http://schemas.microsoft.com/office/excel/2006/main">
          <x14:cfRule type="dataBar" id="{6F55BDD8-33A6-435D-AADF-1F5E2F84B831}">
            <x14:dataBar minLength="0" maxLength="100" border="1" negativeBarBorderColorSameAsPositive="0">
              <x14:cfvo type="autoMin"/>
              <x14:cfvo type="autoMax"/>
              <x14:borderColor rgb="FFFFB628"/>
              <x14:negativeFillColor rgb="FFFF0000"/>
              <x14:negativeBorderColor rgb="FFFF0000"/>
              <x14:axisColor rgb="FF000000"/>
            </x14:dataBar>
          </x14:cfRule>
          <xm:sqref>T44:T48</xm:sqref>
        </x14:conditionalFormatting>
        <x14:conditionalFormatting xmlns:xm="http://schemas.microsoft.com/office/excel/2006/main">
          <x14:cfRule type="dataBar" id="{3D08FA18-0254-46E1-B26B-229CE613FF38}">
            <x14:dataBar minLength="0" maxLength="100" border="1" negativeBarBorderColorSameAsPositive="0">
              <x14:cfvo type="autoMin"/>
              <x14:cfvo type="autoMax"/>
              <x14:borderColor rgb="FFFFB628"/>
              <x14:negativeFillColor rgb="FFFF0000"/>
              <x14:negativeBorderColor rgb="FFFF0000"/>
              <x14:axisColor rgb="FF000000"/>
            </x14:dataBar>
          </x14:cfRule>
          <xm:sqref>T49:T53</xm:sqref>
        </x14:conditionalFormatting>
        <x14:conditionalFormatting xmlns:xm="http://schemas.microsoft.com/office/excel/2006/main">
          <x14:cfRule type="dataBar" id="{20EED837-8897-4BCB-BA78-5328DD006258}">
            <x14:dataBar minLength="0" maxLength="100" border="1" negativeBarBorderColorSameAsPositive="0">
              <x14:cfvo type="autoMin"/>
              <x14:cfvo type="autoMax"/>
              <x14:borderColor rgb="FFFFB628"/>
              <x14:negativeFillColor rgb="FFFF0000"/>
              <x14:negativeBorderColor rgb="FFFF0000"/>
              <x14:axisColor rgb="FF000000"/>
            </x14:dataBar>
          </x14:cfRule>
          <xm:sqref>W14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
  <sheetViews>
    <sheetView workbookViewId="0">
      <selection sqref="A1:A4"/>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9"/>
      <c r="B1" s="455" t="s">
        <v>14</v>
      </c>
      <c r="C1" s="456"/>
      <c r="D1" s="3" t="s">
        <v>15</v>
      </c>
      <c r="E1" s="460"/>
    </row>
    <row r="2" spans="1:5" ht="15" customHeight="1" x14ac:dyDescent="0.3">
      <c r="A2" s="459"/>
      <c r="B2" s="457"/>
      <c r="C2" s="458"/>
      <c r="D2" s="3" t="s">
        <v>2</v>
      </c>
      <c r="E2" s="460"/>
    </row>
    <row r="3" spans="1:5" ht="30" customHeight="1" x14ac:dyDescent="0.3">
      <c r="A3" s="459"/>
      <c r="B3" s="455" t="s">
        <v>16</v>
      </c>
      <c r="C3" s="456"/>
      <c r="D3" s="3" t="s">
        <v>17</v>
      </c>
      <c r="E3" s="460"/>
    </row>
    <row r="4" spans="1:5" ht="15" customHeight="1" x14ac:dyDescent="0.3">
      <c r="A4" s="459"/>
      <c r="B4" s="457"/>
      <c r="C4" s="458"/>
      <c r="D4" s="3" t="s">
        <v>4</v>
      </c>
      <c r="E4" s="460"/>
    </row>
    <row r="5" spans="1:5" ht="15" thickBot="1" x14ac:dyDescent="0.35"/>
    <row r="6" spans="1:5" x14ac:dyDescent="0.3">
      <c r="A6" s="351" t="s">
        <v>18</v>
      </c>
      <c r="B6" s="352"/>
      <c r="C6" s="352"/>
      <c r="D6" s="352"/>
      <c r="E6" s="352"/>
    </row>
    <row r="7" spans="1:5" ht="28.2" thickBot="1" x14ac:dyDescent="0.35">
      <c r="A7" s="4" t="s">
        <v>19</v>
      </c>
      <c r="B7" s="5" t="s">
        <v>20</v>
      </c>
      <c r="C7" s="5" t="s">
        <v>21</v>
      </c>
      <c r="D7" s="10" t="s">
        <v>22</v>
      </c>
      <c r="E7" s="5" t="s">
        <v>23</v>
      </c>
    </row>
    <row r="8" spans="1:5" ht="43.2" x14ac:dyDescent="0.3">
      <c r="A8" s="12" t="s">
        <v>24</v>
      </c>
      <c r="B8" s="6" t="s">
        <v>25</v>
      </c>
      <c r="C8" s="6" t="s">
        <v>25</v>
      </c>
      <c r="D8" s="6" t="s">
        <v>25</v>
      </c>
      <c r="E8" s="7" t="s">
        <v>25</v>
      </c>
    </row>
    <row r="9" spans="1:5" ht="40.200000000000003" x14ac:dyDescent="0.3">
      <c r="A9" s="13" t="s">
        <v>26</v>
      </c>
      <c r="B9" s="8" t="s">
        <v>25</v>
      </c>
      <c r="C9" s="8" t="s">
        <v>25</v>
      </c>
      <c r="D9" s="8" t="s">
        <v>25</v>
      </c>
      <c r="E9" s="9" t="s">
        <v>25</v>
      </c>
    </row>
    <row r="10" spans="1:5" ht="28.8" x14ac:dyDescent="0.3">
      <c r="A10" s="11" t="s">
        <v>27</v>
      </c>
      <c r="B10" s="8" t="s">
        <v>25</v>
      </c>
      <c r="C10" s="8" t="s">
        <v>25</v>
      </c>
      <c r="D10" s="8" t="s">
        <v>25</v>
      </c>
      <c r="E10" s="9" t="s">
        <v>25</v>
      </c>
    </row>
    <row r="11" spans="1:5" ht="40.200000000000003" x14ac:dyDescent="0.3">
      <c r="A11" s="13" t="s">
        <v>28</v>
      </c>
      <c r="B11" s="8" t="s">
        <v>25</v>
      </c>
      <c r="C11" s="8" t="s">
        <v>25</v>
      </c>
      <c r="D11" s="8" t="s">
        <v>25</v>
      </c>
      <c r="E11" s="9" t="s">
        <v>25</v>
      </c>
    </row>
    <row r="12" spans="1:5" ht="53.4" x14ac:dyDescent="0.3">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G18"/>
  <sheetViews>
    <sheetView workbookViewId="0">
      <selection sqref="A1:A4"/>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64"/>
      <c r="B1" s="380" t="s">
        <v>0</v>
      </c>
      <c r="C1" s="381"/>
      <c r="D1" s="381"/>
      <c r="E1" s="381"/>
      <c r="F1" s="28" t="s">
        <v>1</v>
      </c>
      <c r="G1" s="468"/>
    </row>
    <row r="2" spans="1:7" x14ac:dyDescent="0.3">
      <c r="A2" s="465"/>
      <c r="B2" s="467"/>
      <c r="C2" s="453"/>
      <c r="D2" s="453"/>
      <c r="E2" s="453"/>
      <c r="F2" s="27" t="s">
        <v>30</v>
      </c>
      <c r="G2" s="469"/>
    </row>
    <row r="3" spans="1:7" x14ac:dyDescent="0.3">
      <c r="A3" s="465"/>
      <c r="B3" s="471" t="s">
        <v>31</v>
      </c>
      <c r="C3" s="472"/>
      <c r="D3" s="472"/>
      <c r="E3" s="472"/>
      <c r="F3" s="27" t="s">
        <v>3</v>
      </c>
      <c r="G3" s="469"/>
    </row>
    <row r="4" spans="1:7" ht="15" thickBot="1" x14ac:dyDescent="0.35">
      <c r="A4" s="466"/>
      <c r="B4" s="386"/>
      <c r="C4" s="387"/>
      <c r="D4" s="387"/>
      <c r="E4" s="387"/>
      <c r="F4" s="29" t="s">
        <v>4</v>
      </c>
      <c r="G4" s="470"/>
    </row>
    <row r="5" spans="1:7" ht="15" thickBot="1" x14ac:dyDescent="0.35"/>
    <row r="6" spans="1:7" s="34" customFormat="1" ht="15.6" x14ac:dyDescent="0.3">
      <c r="A6" s="473" t="s">
        <v>32</v>
      </c>
      <c r="B6" s="474"/>
      <c r="C6" s="474"/>
      <c r="D6" s="474"/>
      <c r="E6" s="474"/>
      <c r="F6" s="474"/>
      <c r="G6" s="475"/>
    </row>
    <row r="7" spans="1:7" ht="31.5" customHeight="1" x14ac:dyDescent="0.3">
      <c r="A7" s="22" t="s">
        <v>33</v>
      </c>
      <c r="B7" s="17" t="s">
        <v>34</v>
      </c>
      <c r="C7" s="31" t="s">
        <v>35</v>
      </c>
      <c r="D7" s="23" t="s">
        <v>36</v>
      </c>
      <c r="E7" s="17" t="s">
        <v>37</v>
      </c>
      <c r="F7" s="18" t="s">
        <v>38</v>
      </c>
      <c r="G7" s="18" t="s">
        <v>39</v>
      </c>
    </row>
    <row r="8" spans="1:7" ht="33" customHeight="1" x14ac:dyDescent="0.3">
      <c r="A8" s="461"/>
      <c r="B8" s="8"/>
      <c r="C8" s="8"/>
      <c r="D8" s="8"/>
      <c r="E8" s="8"/>
      <c r="F8" s="8"/>
      <c r="G8" s="9"/>
    </row>
    <row r="9" spans="1:7" ht="33" customHeight="1" x14ac:dyDescent="0.3">
      <c r="A9" s="462"/>
      <c r="B9" s="8"/>
      <c r="C9" s="8"/>
      <c r="D9" s="8"/>
      <c r="E9" s="8"/>
      <c r="F9" s="8"/>
      <c r="G9" s="9"/>
    </row>
    <row r="10" spans="1:7" ht="33" customHeight="1" x14ac:dyDescent="0.3">
      <c r="A10" s="462"/>
      <c r="B10" s="8"/>
      <c r="C10" s="8"/>
      <c r="D10" s="8"/>
      <c r="E10" s="8"/>
      <c r="F10" s="8"/>
      <c r="G10" s="9"/>
    </row>
    <row r="11" spans="1:7" ht="33" customHeight="1" x14ac:dyDescent="0.3">
      <c r="A11" s="462"/>
      <c r="B11" s="8"/>
      <c r="C11" s="8"/>
      <c r="D11" s="8"/>
      <c r="E11" s="8"/>
      <c r="F11" s="8"/>
      <c r="G11" s="9"/>
    </row>
    <row r="12" spans="1:7" ht="33" customHeight="1" x14ac:dyDescent="0.3">
      <c r="A12" s="462"/>
      <c r="B12" s="8"/>
      <c r="C12" s="8"/>
      <c r="D12" s="8"/>
      <c r="E12" s="8"/>
      <c r="F12" s="8"/>
      <c r="G12" s="9"/>
    </row>
    <row r="13" spans="1:7" ht="33" customHeight="1" x14ac:dyDescent="0.3">
      <c r="A13" s="462"/>
      <c r="B13" s="8"/>
      <c r="C13" s="8"/>
      <c r="D13" s="8"/>
      <c r="E13" s="8"/>
      <c r="F13" s="8"/>
      <c r="G13" s="9"/>
    </row>
    <row r="14" spans="1:7" ht="33" customHeight="1" x14ac:dyDescent="0.3">
      <c r="A14" s="462"/>
      <c r="B14" s="8"/>
      <c r="C14" s="8"/>
      <c r="D14" s="8"/>
      <c r="E14" s="8"/>
      <c r="F14" s="8"/>
      <c r="G14" s="9"/>
    </row>
    <row r="15" spans="1:7" ht="33" customHeight="1" x14ac:dyDescent="0.3">
      <c r="A15" s="462"/>
      <c r="B15" s="8"/>
      <c r="C15" s="8"/>
      <c r="D15" s="8"/>
      <c r="E15" s="8"/>
      <c r="F15" s="8"/>
      <c r="G15" s="9"/>
    </row>
    <row r="16" spans="1:7" ht="33" customHeight="1" x14ac:dyDescent="0.3">
      <c r="A16" s="462"/>
      <c r="B16" s="8"/>
      <c r="C16" s="8"/>
      <c r="D16" s="8"/>
      <c r="E16" s="8"/>
      <c r="F16" s="8"/>
      <c r="G16" s="9"/>
    </row>
    <row r="17" spans="1:7" ht="33" customHeight="1" x14ac:dyDescent="0.3">
      <c r="A17" s="462"/>
      <c r="B17" s="8"/>
      <c r="C17" s="8"/>
      <c r="D17" s="8"/>
      <c r="E17" s="8"/>
      <c r="F17" s="8"/>
      <c r="G17" s="9"/>
    </row>
    <row r="18" spans="1:7" ht="33" customHeight="1" thickBot="1" x14ac:dyDescent="0.35">
      <c r="A18" s="463"/>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A13" sqref="A13:A47"/>
    </sheetView>
  </sheetViews>
  <sheetFormatPr baseColWidth="10" defaultRowHeight="14.4" x14ac:dyDescent="0.3"/>
  <cols>
    <col min="1" max="1" width="30.44140625" customWidth="1"/>
    <col min="2" max="2" width="78.88671875" customWidth="1"/>
    <col min="3" max="3" width="10" customWidth="1"/>
    <col min="4" max="4" width="20.109375" style="212" customWidth="1"/>
    <col min="5" max="5" width="15.88671875" customWidth="1"/>
  </cols>
  <sheetData>
    <row r="1" spans="1:5" x14ac:dyDescent="0.3">
      <c r="A1" s="488"/>
      <c r="B1" s="429" t="str">
        <f>[5]CONTEXTO!B1</f>
        <v xml:space="preserve">PROCESO:  SISTEMA INTEGRADO DE GESTIÓN </v>
      </c>
      <c r="C1" s="204" t="s">
        <v>530</v>
      </c>
      <c r="D1" s="214" t="s">
        <v>418</v>
      </c>
      <c r="E1" s="491"/>
    </row>
    <row r="2" spans="1:5" x14ac:dyDescent="0.3">
      <c r="A2" s="489"/>
      <c r="B2" s="430"/>
      <c r="C2" s="205" t="s">
        <v>2</v>
      </c>
      <c r="D2" s="213">
        <v>5</v>
      </c>
      <c r="E2" s="492"/>
    </row>
    <row r="3" spans="1:5" x14ac:dyDescent="0.3">
      <c r="A3" s="489"/>
      <c r="B3" s="494" t="s">
        <v>369</v>
      </c>
      <c r="C3" s="205" t="s">
        <v>370</v>
      </c>
      <c r="D3" s="215">
        <v>45343</v>
      </c>
      <c r="E3" s="492"/>
    </row>
    <row r="4" spans="1:5" ht="15" thickBot="1" x14ac:dyDescent="0.35">
      <c r="A4" s="490"/>
      <c r="B4" s="495"/>
      <c r="C4" s="206" t="s">
        <v>4</v>
      </c>
      <c r="D4" s="216" t="s">
        <v>371</v>
      </c>
      <c r="E4" s="493"/>
    </row>
    <row r="5" spans="1:5" ht="15" thickBot="1" x14ac:dyDescent="0.35">
      <c r="A5" s="496"/>
      <c r="B5" s="335"/>
      <c r="C5" s="335"/>
      <c r="D5" s="335"/>
      <c r="E5" s="335"/>
    </row>
    <row r="6" spans="1:5" x14ac:dyDescent="0.3">
      <c r="A6" s="497" t="str">
        <f>+[6]CONTEXTO!A8</f>
        <v xml:space="preserve">PROCESO: </v>
      </c>
      <c r="B6" s="498"/>
      <c r="C6" s="498"/>
      <c r="D6" s="498"/>
      <c r="E6" s="499"/>
    </row>
    <row r="7" spans="1:5" x14ac:dyDescent="0.3">
      <c r="A7" s="500"/>
      <c r="B7" s="501"/>
      <c r="C7" s="501"/>
      <c r="D7" s="501"/>
      <c r="E7" s="502"/>
    </row>
    <row r="8" spans="1:5" x14ac:dyDescent="0.3">
      <c r="A8" s="503" t="str">
        <f>+[6]CONTEXTO!A9</f>
        <v xml:space="preserve">OBJETIVO: 
</v>
      </c>
      <c r="B8" s="504"/>
      <c r="C8" s="504"/>
      <c r="D8" s="504"/>
      <c r="E8" s="505"/>
    </row>
    <row r="9" spans="1:5" ht="27" customHeight="1" thickBot="1" x14ac:dyDescent="0.35">
      <c r="A9" s="506"/>
      <c r="B9" s="507"/>
      <c r="C9" s="507"/>
      <c r="D9" s="507"/>
      <c r="E9" s="508"/>
    </row>
    <row r="10" spans="1:5" ht="15" thickBot="1" x14ac:dyDescent="0.35">
      <c r="A10" s="509"/>
      <c r="B10" s="509"/>
      <c r="C10" s="509"/>
      <c r="D10" s="509"/>
      <c r="E10" s="509"/>
    </row>
    <row r="11" spans="1:5" ht="27.75" customHeight="1" x14ac:dyDescent="0.3">
      <c r="A11" s="477" t="s">
        <v>372</v>
      </c>
      <c r="B11" s="479" t="s">
        <v>373</v>
      </c>
      <c r="C11" s="479"/>
      <c r="D11" s="483" t="s">
        <v>374</v>
      </c>
      <c r="E11" s="484"/>
    </row>
    <row r="12" spans="1:5" x14ac:dyDescent="0.3">
      <c r="A12" s="478"/>
      <c r="B12" s="480"/>
      <c r="C12" s="480"/>
      <c r="D12" s="75" t="s">
        <v>91</v>
      </c>
      <c r="E12" s="207" t="s">
        <v>92</v>
      </c>
    </row>
    <row r="13" spans="1:5" ht="33" customHeight="1" x14ac:dyDescent="0.3">
      <c r="A13" s="485" t="s">
        <v>537</v>
      </c>
      <c r="B13" s="487" t="s">
        <v>375</v>
      </c>
      <c r="C13" s="487"/>
      <c r="D13" s="150"/>
      <c r="E13" s="208"/>
    </row>
    <row r="14" spans="1:5" ht="33" customHeight="1" x14ac:dyDescent="0.3">
      <c r="A14" s="485"/>
      <c r="B14" s="487" t="s">
        <v>376</v>
      </c>
      <c r="C14" s="487"/>
      <c r="D14" s="150"/>
      <c r="E14" s="208"/>
    </row>
    <row r="15" spans="1:5" ht="33" customHeight="1" x14ac:dyDescent="0.3">
      <c r="A15" s="485"/>
      <c r="B15" s="487" t="s">
        <v>377</v>
      </c>
      <c r="C15" s="487"/>
      <c r="D15" s="150"/>
      <c r="E15" s="208"/>
    </row>
    <row r="16" spans="1:5" ht="33" customHeight="1" x14ac:dyDescent="0.3">
      <c r="A16" s="485"/>
      <c r="B16" s="487" t="s">
        <v>378</v>
      </c>
      <c r="C16" s="487"/>
      <c r="D16" s="150"/>
      <c r="E16" s="208"/>
    </row>
    <row r="17" spans="1:5" ht="33" customHeight="1" x14ac:dyDescent="0.3">
      <c r="A17" s="485"/>
      <c r="B17" s="487" t="s">
        <v>379</v>
      </c>
      <c r="C17" s="487"/>
      <c r="D17" s="150"/>
      <c r="E17" s="208"/>
    </row>
    <row r="18" spans="1:5" ht="33" customHeight="1" x14ac:dyDescent="0.3">
      <c r="A18" s="485"/>
      <c r="B18" s="487" t="s">
        <v>380</v>
      </c>
      <c r="C18" s="487"/>
      <c r="D18" s="150"/>
      <c r="E18" s="208"/>
    </row>
    <row r="19" spans="1:5" ht="33" customHeight="1" x14ac:dyDescent="0.3">
      <c r="A19" s="485"/>
      <c r="B19" s="487" t="s">
        <v>381</v>
      </c>
      <c r="C19" s="487"/>
      <c r="D19" s="150"/>
      <c r="E19" s="208"/>
    </row>
    <row r="20" spans="1:5" ht="33" customHeight="1" x14ac:dyDescent="0.3">
      <c r="A20" s="485"/>
      <c r="B20" s="487" t="s">
        <v>382</v>
      </c>
      <c r="C20" s="487"/>
      <c r="D20" s="150"/>
      <c r="E20" s="208"/>
    </row>
    <row r="21" spans="1:5" ht="33" customHeight="1" x14ac:dyDescent="0.3">
      <c r="A21" s="485"/>
      <c r="B21" s="487" t="s">
        <v>383</v>
      </c>
      <c r="C21" s="487"/>
      <c r="D21" s="150"/>
      <c r="E21" s="208"/>
    </row>
    <row r="22" spans="1:5" ht="33" customHeight="1" x14ac:dyDescent="0.3">
      <c r="A22" s="485"/>
      <c r="B22" s="487" t="s">
        <v>384</v>
      </c>
      <c r="C22" s="487"/>
      <c r="D22" s="150"/>
      <c r="E22" s="208"/>
    </row>
    <row r="23" spans="1:5" ht="33" customHeight="1" x14ac:dyDescent="0.3">
      <c r="A23" s="485"/>
      <c r="B23" s="487" t="s">
        <v>385</v>
      </c>
      <c r="C23" s="487"/>
      <c r="D23" s="150"/>
      <c r="E23" s="208"/>
    </row>
    <row r="24" spans="1:5" ht="33" customHeight="1" x14ac:dyDescent="0.3">
      <c r="A24" s="485"/>
      <c r="B24" s="487" t="s">
        <v>386</v>
      </c>
      <c r="C24" s="487"/>
      <c r="D24" s="150"/>
      <c r="E24" s="208"/>
    </row>
    <row r="25" spans="1:5" ht="33" customHeight="1" x14ac:dyDescent="0.3">
      <c r="A25" s="485"/>
      <c r="B25" s="487" t="s">
        <v>387</v>
      </c>
      <c r="C25" s="487"/>
      <c r="D25" s="150"/>
      <c r="E25" s="208"/>
    </row>
    <row r="26" spans="1:5" ht="33" customHeight="1" x14ac:dyDescent="0.3">
      <c r="A26" s="485"/>
      <c r="B26" s="487" t="s">
        <v>388</v>
      </c>
      <c r="C26" s="487"/>
      <c r="D26" s="150"/>
      <c r="E26" s="208"/>
    </row>
    <row r="27" spans="1:5" ht="33" customHeight="1" x14ac:dyDescent="0.3">
      <c r="A27" s="485"/>
      <c r="B27" s="487" t="s">
        <v>389</v>
      </c>
      <c r="C27" s="487"/>
      <c r="D27" s="150"/>
      <c r="E27" s="208"/>
    </row>
    <row r="28" spans="1:5" ht="33" customHeight="1" x14ac:dyDescent="0.3">
      <c r="A28" s="485"/>
      <c r="B28" s="487" t="s">
        <v>390</v>
      </c>
      <c r="C28" s="487"/>
      <c r="D28" s="150"/>
      <c r="E28" s="208"/>
    </row>
    <row r="29" spans="1:5" ht="33" customHeight="1" x14ac:dyDescent="0.3">
      <c r="A29" s="485"/>
      <c r="B29" s="487" t="s">
        <v>391</v>
      </c>
      <c r="C29" s="487"/>
      <c r="D29" s="150"/>
      <c r="E29" s="208"/>
    </row>
    <row r="30" spans="1:5" ht="33" customHeight="1" x14ac:dyDescent="0.3">
      <c r="A30" s="485"/>
      <c r="B30" s="487" t="s">
        <v>392</v>
      </c>
      <c r="C30" s="487"/>
      <c r="D30" s="150"/>
      <c r="E30" s="208"/>
    </row>
    <row r="31" spans="1:5" ht="33" customHeight="1" x14ac:dyDescent="0.3">
      <c r="A31" s="485"/>
      <c r="B31" s="476" t="s">
        <v>393</v>
      </c>
      <c r="C31" s="476"/>
      <c r="D31" s="150"/>
      <c r="E31" s="208"/>
    </row>
    <row r="32" spans="1:5" ht="33" customHeight="1" x14ac:dyDescent="0.3">
      <c r="A32" s="485"/>
      <c r="B32" s="487" t="s">
        <v>394</v>
      </c>
      <c r="C32" s="487"/>
      <c r="D32" s="150"/>
      <c r="E32" s="208"/>
    </row>
    <row r="33" spans="1:5" ht="22.5" customHeight="1" x14ac:dyDescent="0.3">
      <c r="A33" s="485"/>
      <c r="B33" s="481" t="s">
        <v>395</v>
      </c>
      <c r="C33" s="481"/>
      <c r="D33" s="481"/>
      <c r="E33" s="482"/>
    </row>
    <row r="34" spans="1:5" ht="33" customHeight="1" x14ac:dyDescent="0.3">
      <c r="A34" s="485"/>
      <c r="B34" s="476" t="s">
        <v>396</v>
      </c>
      <c r="C34" s="476"/>
      <c r="D34" s="150"/>
      <c r="E34" s="209"/>
    </row>
    <row r="35" spans="1:5" ht="33" customHeight="1" x14ac:dyDescent="0.3">
      <c r="A35" s="485"/>
      <c r="B35" s="476" t="s">
        <v>397</v>
      </c>
      <c r="C35" s="476"/>
      <c r="D35" s="150"/>
      <c r="E35" s="209"/>
    </row>
    <row r="36" spans="1:5" ht="33" customHeight="1" x14ac:dyDescent="0.3">
      <c r="A36" s="485"/>
      <c r="B36" s="476" t="s">
        <v>398</v>
      </c>
      <c r="C36" s="476"/>
      <c r="D36" s="150"/>
      <c r="E36" s="209"/>
    </row>
    <row r="37" spans="1:5" ht="33" customHeight="1" x14ac:dyDescent="0.3">
      <c r="A37" s="485"/>
      <c r="B37" s="476" t="s">
        <v>399</v>
      </c>
      <c r="C37" s="476"/>
      <c r="D37" s="150"/>
      <c r="E37" s="209"/>
    </row>
    <row r="38" spans="1:5" ht="33" customHeight="1" x14ac:dyDescent="0.3">
      <c r="A38" s="485"/>
      <c r="B38" s="476" t="s">
        <v>400</v>
      </c>
      <c r="C38" s="476"/>
      <c r="D38" s="150"/>
      <c r="E38" s="209"/>
    </row>
    <row r="39" spans="1:5" ht="33" customHeight="1" x14ac:dyDescent="0.3">
      <c r="A39" s="485"/>
      <c r="B39" s="476" t="s">
        <v>401</v>
      </c>
      <c r="C39" s="476"/>
      <c r="D39" s="150"/>
      <c r="E39" s="209"/>
    </row>
    <row r="40" spans="1:5" ht="33" customHeight="1" x14ac:dyDescent="0.3">
      <c r="A40" s="485"/>
      <c r="B40" s="476" t="s">
        <v>402</v>
      </c>
      <c r="C40" s="476"/>
      <c r="D40" s="150"/>
      <c r="E40" s="209"/>
    </row>
    <row r="41" spans="1:5" ht="33" customHeight="1" x14ac:dyDescent="0.3">
      <c r="A41" s="485"/>
      <c r="B41" s="476" t="s">
        <v>403</v>
      </c>
      <c r="C41" s="476"/>
      <c r="D41" s="150"/>
      <c r="E41" s="209"/>
    </row>
    <row r="42" spans="1:5" ht="33" customHeight="1" x14ac:dyDescent="0.3">
      <c r="A42" s="485"/>
      <c r="B42" s="476" t="s">
        <v>404</v>
      </c>
      <c r="C42" s="476"/>
      <c r="D42" s="150"/>
      <c r="E42" s="209"/>
    </row>
    <row r="43" spans="1:5" ht="33" customHeight="1" x14ac:dyDescent="0.3">
      <c r="A43" s="485"/>
      <c r="B43" s="476" t="s">
        <v>405</v>
      </c>
      <c r="C43" s="476"/>
      <c r="D43" s="150"/>
      <c r="E43" s="209"/>
    </row>
    <row r="44" spans="1:5" ht="33" customHeight="1" x14ac:dyDescent="0.3">
      <c r="A44" s="485"/>
      <c r="B44" s="476" t="s">
        <v>406</v>
      </c>
      <c r="C44" s="476"/>
      <c r="D44" s="150"/>
      <c r="E44" s="209"/>
    </row>
    <row r="45" spans="1:5" ht="33" customHeight="1" x14ac:dyDescent="0.3">
      <c r="A45" s="485"/>
      <c r="B45" s="476" t="s">
        <v>407</v>
      </c>
      <c r="C45" s="476"/>
      <c r="D45" s="150"/>
      <c r="E45" s="209"/>
    </row>
    <row r="46" spans="1:5" ht="33" customHeight="1" x14ac:dyDescent="0.3">
      <c r="A46" s="485"/>
      <c r="B46" s="476" t="s">
        <v>408</v>
      </c>
      <c r="C46" s="476"/>
      <c r="D46" s="150"/>
      <c r="E46" s="209"/>
    </row>
    <row r="47" spans="1:5" ht="33" customHeight="1" thickBot="1" x14ac:dyDescent="0.35">
      <c r="A47" s="486"/>
      <c r="B47" s="340" t="s">
        <v>409</v>
      </c>
      <c r="C47" s="340"/>
      <c r="D47" s="210"/>
      <c r="E47" s="211"/>
    </row>
    <row r="49" spans="1:5" ht="15" thickBot="1" x14ac:dyDescent="0.35"/>
    <row r="50" spans="1:5" ht="30.75" customHeight="1" x14ac:dyDescent="0.3">
      <c r="A50" s="477" t="s">
        <v>372</v>
      </c>
      <c r="B50" s="479" t="s">
        <v>373</v>
      </c>
      <c r="C50" s="479"/>
      <c r="D50" s="483" t="s">
        <v>374</v>
      </c>
      <c r="E50" s="484"/>
    </row>
    <row r="51" spans="1:5" x14ac:dyDescent="0.3">
      <c r="A51" s="478"/>
      <c r="B51" s="480"/>
      <c r="C51" s="480"/>
      <c r="D51" s="75" t="s">
        <v>91</v>
      </c>
      <c r="E51" s="207" t="s">
        <v>92</v>
      </c>
    </row>
    <row r="52" spans="1:5" ht="33" customHeight="1" x14ac:dyDescent="0.3">
      <c r="A52" s="485"/>
      <c r="B52" s="476" t="s">
        <v>375</v>
      </c>
      <c r="C52" s="476"/>
      <c r="D52" s="150"/>
      <c r="E52" s="209"/>
    </row>
    <row r="53" spans="1:5" ht="33" customHeight="1" x14ac:dyDescent="0.3">
      <c r="A53" s="485"/>
      <c r="B53" s="476" t="s">
        <v>376</v>
      </c>
      <c r="C53" s="476"/>
      <c r="D53" s="150"/>
      <c r="E53" s="209"/>
    </row>
    <row r="54" spans="1:5" ht="33" customHeight="1" x14ac:dyDescent="0.3">
      <c r="A54" s="485"/>
      <c r="B54" s="476" t="s">
        <v>377</v>
      </c>
      <c r="C54" s="476"/>
      <c r="D54" s="150"/>
      <c r="E54" s="209"/>
    </row>
    <row r="55" spans="1:5" ht="33" customHeight="1" x14ac:dyDescent="0.3">
      <c r="A55" s="485"/>
      <c r="B55" s="476" t="s">
        <v>378</v>
      </c>
      <c r="C55" s="476"/>
      <c r="D55" s="150"/>
      <c r="E55" s="209"/>
    </row>
    <row r="56" spans="1:5" ht="33" customHeight="1" x14ac:dyDescent="0.3">
      <c r="A56" s="485"/>
      <c r="B56" s="476" t="s">
        <v>379</v>
      </c>
      <c r="C56" s="476"/>
      <c r="D56" s="150"/>
      <c r="E56" s="209"/>
    </row>
    <row r="57" spans="1:5" ht="33" customHeight="1" x14ac:dyDescent="0.3">
      <c r="A57" s="485"/>
      <c r="B57" s="476" t="s">
        <v>380</v>
      </c>
      <c r="C57" s="476"/>
      <c r="D57" s="150"/>
      <c r="E57" s="209"/>
    </row>
    <row r="58" spans="1:5" ht="33" customHeight="1" x14ac:dyDescent="0.3">
      <c r="A58" s="485"/>
      <c r="B58" s="476" t="s">
        <v>381</v>
      </c>
      <c r="C58" s="476"/>
      <c r="D58" s="150"/>
      <c r="E58" s="209"/>
    </row>
    <row r="59" spans="1:5" ht="33" customHeight="1" x14ac:dyDescent="0.3">
      <c r="A59" s="485"/>
      <c r="B59" s="476" t="s">
        <v>382</v>
      </c>
      <c r="C59" s="476"/>
      <c r="D59" s="150"/>
      <c r="E59" s="209"/>
    </row>
    <row r="60" spans="1:5" ht="33" customHeight="1" x14ac:dyDescent="0.3">
      <c r="A60" s="485"/>
      <c r="B60" s="476" t="s">
        <v>383</v>
      </c>
      <c r="C60" s="476"/>
      <c r="D60" s="150"/>
      <c r="E60" s="209"/>
    </row>
    <row r="61" spans="1:5" ht="33" customHeight="1" x14ac:dyDescent="0.3">
      <c r="A61" s="485"/>
      <c r="B61" s="476" t="s">
        <v>384</v>
      </c>
      <c r="C61" s="476"/>
      <c r="D61" s="150"/>
      <c r="E61" s="209"/>
    </row>
    <row r="62" spans="1:5" ht="33" customHeight="1" x14ac:dyDescent="0.3">
      <c r="A62" s="485"/>
      <c r="B62" s="476" t="s">
        <v>385</v>
      </c>
      <c r="C62" s="476"/>
      <c r="D62" s="150"/>
      <c r="E62" s="209"/>
    </row>
    <row r="63" spans="1:5" ht="33" customHeight="1" x14ac:dyDescent="0.3">
      <c r="A63" s="485"/>
      <c r="B63" s="476" t="s">
        <v>386</v>
      </c>
      <c r="C63" s="476"/>
      <c r="D63" s="150"/>
      <c r="E63" s="209"/>
    </row>
    <row r="64" spans="1:5" ht="33" customHeight="1" x14ac:dyDescent="0.3">
      <c r="A64" s="485"/>
      <c r="B64" s="476" t="s">
        <v>387</v>
      </c>
      <c r="C64" s="476"/>
      <c r="D64" s="150"/>
      <c r="E64" s="209"/>
    </row>
    <row r="65" spans="1:5" ht="33" customHeight="1" x14ac:dyDescent="0.3">
      <c r="A65" s="485"/>
      <c r="B65" s="476" t="s">
        <v>388</v>
      </c>
      <c r="C65" s="476"/>
      <c r="D65" s="150"/>
      <c r="E65" s="209"/>
    </row>
    <row r="66" spans="1:5" ht="33" customHeight="1" x14ac:dyDescent="0.3">
      <c r="A66" s="485"/>
      <c r="B66" s="476" t="s">
        <v>389</v>
      </c>
      <c r="C66" s="476"/>
      <c r="D66" s="150"/>
      <c r="E66" s="209"/>
    </row>
    <row r="67" spans="1:5" ht="33" customHeight="1" x14ac:dyDescent="0.3">
      <c r="A67" s="485"/>
      <c r="B67" s="476" t="s">
        <v>390</v>
      </c>
      <c r="C67" s="476"/>
      <c r="D67" s="150"/>
      <c r="E67" s="209"/>
    </row>
    <row r="68" spans="1:5" ht="33" customHeight="1" x14ac:dyDescent="0.3">
      <c r="A68" s="485"/>
      <c r="B68" s="476" t="s">
        <v>391</v>
      </c>
      <c r="C68" s="476"/>
      <c r="D68" s="150"/>
      <c r="E68" s="209"/>
    </row>
    <row r="69" spans="1:5" ht="33" customHeight="1" x14ac:dyDescent="0.3">
      <c r="A69" s="485"/>
      <c r="B69" s="476" t="s">
        <v>392</v>
      </c>
      <c r="C69" s="476"/>
      <c r="D69" s="150"/>
      <c r="E69" s="209"/>
    </row>
    <row r="70" spans="1:5" ht="33" customHeight="1" x14ac:dyDescent="0.3">
      <c r="A70" s="485"/>
      <c r="B70" s="476" t="s">
        <v>393</v>
      </c>
      <c r="C70" s="476"/>
      <c r="D70" s="150"/>
      <c r="E70" s="209"/>
    </row>
    <row r="71" spans="1:5" ht="33" customHeight="1" x14ac:dyDescent="0.3">
      <c r="A71" s="485"/>
      <c r="B71" s="476" t="s">
        <v>394</v>
      </c>
      <c r="C71" s="476"/>
      <c r="D71" s="150"/>
      <c r="E71" s="209"/>
    </row>
    <row r="72" spans="1:5" ht="33" customHeight="1" x14ac:dyDescent="0.3">
      <c r="A72" s="485"/>
      <c r="B72" s="481" t="s">
        <v>395</v>
      </c>
      <c r="C72" s="481"/>
      <c r="D72" s="481"/>
      <c r="E72" s="482"/>
    </row>
    <row r="73" spans="1:5" ht="33" customHeight="1" x14ac:dyDescent="0.3">
      <c r="A73" s="485"/>
      <c r="B73" s="476" t="s">
        <v>396</v>
      </c>
      <c r="C73" s="476"/>
      <c r="D73" s="150"/>
      <c r="E73" s="209"/>
    </row>
    <row r="74" spans="1:5" ht="33" customHeight="1" x14ac:dyDescent="0.3">
      <c r="A74" s="485"/>
      <c r="B74" s="476" t="s">
        <v>397</v>
      </c>
      <c r="C74" s="476"/>
      <c r="D74" s="150"/>
      <c r="E74" s="209"/>
    </row>
    <row r="75" spans="1:5" ht="33" customHeight="1" x14ac:dyDescent="0.3">
      <c r="A75" s="485"/>
      <c r="B75" s="476" t="s">
        <v>398</v>
      </c>
      <c r="C75" s="476"/>
      <c r="D75" s="150"/>
      <c r="E75" s="209"/>
    </row>
    <row r="76" spans="1:5" ht="33" customHeight="1" x14ac:dyDescent="0.3">
      <c r="A76" s="485"/>
      <c r="B76" s="476" t="s">
        <v>399</v>
      </c>
      <c r="C76" s="476"/>
      <c r="D76" s="150"/>
      <c r="E76" s="209"/>
    </row>
    <row r="77" spans="1:5" ht="33" customHeight="1" x14ac:dyDescent="0.3">
      <c r="A77" s="485"/>
      <c r="B77" s="476" t="s">
        <v>400</v>
      </c>
      <c r="C77" s="476"/>
      <c r="D77" s="150"/>
      <c r="E77" s="209"/>
    </row>
    <row r="78" spans="1:5" ht="33" customHeight="1" x14ac:dyDescent="0.3">
      <c r="A78" s="485"/>
      <c r="B78" s="476" t="s">
        <v>401</v>
      </c>
      <c r="C78" s="476"/>
      <c r="D78" s="150"/>
      <c r="E78" s="209"/>
    </row>
    <row r="79" spans="1:5" ht="33" customHeight="1" x14ac:dyDescent="0.3">
      <c r="A79" s="485"/>
      <c r="B79" s="476" t="s">
        <v>402</v>
      </c>
      <c r="C79" s="476"/>
      <c r="D79" s="150"/>
      <c r="E79" s="209"/>
    </row>
    <row r="80" spans="1:5" ht="33" customHeight="1" x14ac:dyDescent="0.3">
      <c r="A80" s="485"/>
      <c r="B80" s="476" t="s">
        <v>403</v>
      </c>
      <c r="C80" s="476"/>
      <c r="D80" s="150"/>
      <c r="E80" s="209"/>
    </row>
    <row r="81" spans="1:5" ht="33" customHeight="1" x14ac:dyDescent="0.3">
      <c r="A81" s="485"/>
      <c r="B81" s="476" t="s">
        <v>404</v>
      </c>
      <c r="C81" s="476"/>
      <c r="D81" s="150"/>
      <c r="E81" s="209"/>
    </row>
    <row r="82" spans="1:5" ht="33" customHeight="1" x14ac:dyDescent="0.3">
      <c r="A82" s="485"/>
      <c r="B82" s="476" t="s">
        <v>405</v>
      </c>
      <c r="C82" s="476"/>
      <c r="D82" s="150"/>
      <c r="E82" s="209"/>
    </row>
    <row r="83" spans="1:5" ht="33" customHeight="1" x14ac:dyDescent="0.3">
      <c r="A83" s="485"/>
      <c r="B83" s="476" t="s">
        <v>406</v>
      </c>
      <c r="C83" s="476"/>
      <c r="D83" s="150"/>
      <c r="E83" s="209"/>
    </row>
    <row r="84" spans="1:5" ht="33" customHeight="1" x14ac:dyDescent="0.3">
      <c r="A84" s="485"/>
      <c r="B84" s="476" t="s">
        <v>407</v>
      </c>
      <c r="C84" s="476"/>
      <c r="D84" s="150"/>
      <c r="E84" s="209"/>
    </row>
    <row r="85" spans="1:5" ht="33" customHeight="1" x14ac:dyDescent="0.3">
      <c r="A85" s="485"/>
      <c r="B85" s="476" t="s">
        <v>408</v>
      </c>
      <c r="C85" s="476"/>
      <c r="D85" s="150"/>
      <c r="E85" s="209"/>
    </row>
    <row r="86" spans="1:5" ht="33" customHeight="1" thickBot="1" x14ac:dyDescent="0.35">
      <c r="A86" s="486"/>
      <c r="B86" s="340" t="s">
        <v>409</v>
      </c>
      <c r="C86" s="340"/>
      <c r="D86" s="210"/>
      <c r="E86" s="211"/>
    </row>
    <row r="88" spans="1:5" ht="15" thickBot="1" x14ac:dyDescent="0.35"/>
    <row r="89" spans="1:5" ht="28.5" customHeight="1" x14ac:dyDescent="0.3">
      <c r="A89" s="477" t="s">
        <v>372</v>
      </c>
      <c r="B89" s="479" t="s">
        <v>373</v>
      </c>
      <c r="C89" s="479"/>
      <c r="D89" s="483" t="s">
        <v>374</v>
      </c>
      <c r="E89" s="484"/>
    </row>
    <row r="90" spans="1:5" x14ac:dyDescent="0.3">
      <c r="A90" s="478"/>
      <c r="B90" s="480"/>
      <c r="C90" s="480"/>
      <c r="D90" s="75" t="s">
        <v>91</v>
      </c>
      <c r="E90" s="207" t="s">
        <v>92</v>
      </c>
    </row>
    <row r="91" spans="1:5" ht="33" customHeight="1" x14ac:dyDescent="0.3">
      <c r="A91" s="485"/>
      <c r="B91" s="487" t="s">
        <v>375</v>
      </c>
      <c r="C91" s="487"/>
      <c r="D91" s="150"/>
      <c r="E91" s="208"/>
    </row>
    <row r="92" spans="1:5" ht="33" customHeight="1" x14ac:dyDescent="0.3">
      <c r="A92" s="485"/>
      <c r="B92" s="487" t="s">
        <v>376</v>
      </c>
      <c r="C92" s="487"/>
      <c r="D92" s="150"/>
      <c r="E92" s="208"/>
    </row>
    <row r="93" spans="1:5" ht="33" customHeight="1" x14ac:dyDescent="0.3">
      <c r="A93" s="485"/>
      <c r="B93" s="487" t="s">
        <v>377</v>
      </c>
      <c r="C93" s="487"/>
      <c r="D93" s="150"/>
      <c r="E93" s="208"/>
    </row>
    <row r="94" spans="1:5" ht="33" customHeight="1" x14ac:dyDescent="0.3">
      <c r="A94" s="485"/>
      <c r="B94" s="487" t="s">
        <v>378</v>
      </c>
      <c r="C94" s="487"/>
      <c r="D94" s="150"/>
      <c r="E94" s="208"/>
    </row>
    <row r="95" spans="1:5" ht="33" customHeight="1" x14ac:dyDescent="0.3">
      <c r="A95" s="485"/>
      <c r="B95" s="487" t="s">
        <v>379</v>
      </c>
      <c r="C95" s="487"/>
      <c r="D95" s="150"/>
      <c r="E95" s="208"/>
    </row>
    <row r="96" spans="1:5" ht="33" customHeight="1" x14ac:dyDescent="0.3">
      <c r="A96" s="485"/>
      <c r="B96" s="487" t="s">
        <v>380</v>
      </c>
      <c r="C96" s="487"/>
      <c r="D96" s="150"/>
      <c r="E96" s="208"/>
    </row>
    <row r="97" spans="1:5" ht="33" customHeight="1" x14ac:dyDescent="0.3">
      <c r="A97" s="485"/>
      <c r="B97" s="487" t="s">
        <v>381</v>
      </c>
      <c r="C97" s="487"/>
      <c r="D97" s="150"/>
      <c r="E97" s="208"/>
    </row>
    <row r="98" spans="1:5" ht="33" customHeight="1" x14ac:dyDescent="0.3">
      <c r="A98" s="485"/>
      <c r="B98" s="487" t="s">
        <v>382</v>
      </c>
      <c r="C98" s="487"/>
      <c r="D98" s="150"/>
      <c r="E98" s="208"/>
    </row>
    <row r="99" spans="1:5" ht="33" customHeight="1" x14ac:dyDescent="0.3">
      <c r="A99" s="485"/>
      <c r="B99" s="487" t="s">
        <v>383</v>
      </c>
      <c r="C99" s="487"/>
      <c r="D99" s="150"/>
      <c r="E99" s="208"/>
    </row>
    <row r="100" spans="1:5" ht="33" customHeight="1" x14ac:dyDescent="0.3">
      <c r="A100" s="485"/>
      <c r="B100" s="487" t="s">
        <v>384</v>
      </c>
      <c r="C100" s="487"/>
      <c r="D100" s="150"/>
      <c r="E100" s="208"/>
    </row>
    <row r="101" spans="1:5" ht="33" customHeight="1" x14ac:dyDescent="0.3">
      <c r="A101" s="485"/>
      <c r="B101" s="487" t="s">
        <v>385</v>
      </c>
      <c r="C101" s="487"/>
      <c r="D101" s="150"/>
      <c r="E101" s="208"/>
    </row>
    <row r="102" spans="1:5" ht="33" customHeight="1" x14ac:dyDescent="0.3">
      <c r="A102" s="485"/>
      <c r="B102" s="487" t="s">
        <v>386</v>
      </c>
      <c r="C102" s="487"/>
      <c r="D102" s="150"/>
      <c r="E102" s="208"/>
    </row>
    <row r="103" spans="1:5" ht="33" customHeight="1" x14ac:dyDescent="0.3">
      <c r="A103" s="485"/>
      <c r="B103" s="487" t="s">
        <v>387</v>
      </c>
      <c r="C103" s="487"/>
      <c r="D103" s="150"/>
      <c r="E103" s="208"/>
    </row>
    <row r="104" spans="1:5" ht="33" customHeight="1" x14ac:dyDescent="0.3">
      <c r="A104" s="485"/>
      <c r="B104" s="487" t="s">
        <v>388</v>
      </c>
      <c r="C104" s="487"/>
      <c r="D104" s="150"/>
      <c r="E104" s="208"/>
    </row>
    <row r="105" spans="1:5" ht="33" customHeight="1" x14ac:dyDescent="0.3">
      <c r="A105" s="485"/>
      <c r="B105" s="487" t="s">
        <v>389</v>
      </c>
      <c r="C105" s="487"/>
      <c r="D105" s="150"/>
      <c r="E105" s="208"/>
    </row>
    <row r="106" spans="1:5" ht="33" customHeight="1" x14ac:dyDescent="0.3">
      <c r="A106" s="485"/>
      <c r="B106" s="487" t="s">
        <v>390</v>
      </c>
      <c r="C106" s="487"/>
      <c r="D106" s="150"/>
      <c r="E106" s="208"/>
    </row>
    <row r="107" spans="1:5" ht="33" customHeight="1" x14ac:dyDescent="0.3">
      <c r="A107" s="485"/>
      <c r="B107" s="487" t="s">
        <v>391</v>
      </c>
      <c r="C107" s="487"/>
      <c r="D107" s="150"/>
      <c r="E107" s="208"/>
    </row>
    <row r="108" spans="1:5" ht="33" customHeight="1" x14ac:dyDescent="0.3">
      <c r="A108" s="485"/>
      <c r="B108" s="487" t="s">
        <v>392</v>
      </c>
      <c r="C108" s="487"/>
      <c r="D108" s="150"/>
      <c r="E108" s="208"/>
    </row>
    <row r="109" spans="1:5" ht="33" customHeight="1" x14ac:dyDescent="0.3">
      <c r="A109" s="485"/>
      <c r="B109" s="476" t="s">
        <v>393</v>
      </c>
      <c r="C109" s="476"/>
      <c r="D109" s="150"/>
      <c r="E109" s="208"/>
    </row>
    <row r="110" spans="1:5" ht="33" customHeight="1" x14ac:dyDescent="0.3">
      <c r="A110" s="485"/>
      <c r="B110" s="487" t="s">
        <v>394</v>
      </c>
      <c r="C110" s="487"/>
      <c r="D110" s="150"/>
      <c r="E110" s="208"/>
    </row>
    <row r="111" spans="1:5" ht="33" customHeight="1" x14ac:dyDescent="0.3">
      <c r="A111" s="485"/>
      <c r="B111" s="481" t="s">
        <v>395</v>
      </c>
      <c r="C111" s="481"/>
      <c r="D111" s="481"/>
      <c r="E111" s="482"/>
    </row>
    <row r="112" spans="1:5" ht="33" customHeight="1" x14ac:dyDescent="0.3">
      <c r="A112" s="485"/>
      <c r="B112" s="476" t="s">
        <v>396</v>
      </c>
      <c r="C112" s="476"/>
      <c r="D112" s="150"/>
      <c r="E112" s="209"/>
    </row>
    <row r="113" spans="1:5" ht="33" customHeight="1" x14ac:dyDescent="0.3">
      <c r="A113" s="485"/>
      <c r="B113" s="476" t="s">
        <v>397</v>
      </c>
      <c r="C113" s="476"/>
      <c r="D113" s="150"/>
      <c r="E113" s="209"/>
    </row>
    <row r="114" spans="1:5" ht="33" customHeight="1" x14ac:dyDescent="0.3">
      <c r="A114" s="485"/>
      <c r="B114" s="476" t="s">
        <v>398</v>
      </c>
      <c r="C114" s="476"/>
      <c r="D114" s="150"/>
      <c r="E114" s="209"/>
    </row>
    <row r="115" spans="1:5" ht="33" customHeight="1" x14ac:dyDescent="0.3">
      <c r="A115" s="485"/>
      <c r="B115" s="476" t="s">
        <v>399</v>
      </c>
      <c r="C115" s="476"/>
      <c r="D115" s="150"/>
      <c r="E115" s="209"/>
    </row>
    <row r="116" spans="1:5" ht="33" customHeight="1" x14ac:dyDescent="0.3">
      <c r="A116" s="485"/>
      <c r="B116" s="476" t="s">
        <v>400</v>
      </c>
      <c r="C116" s="476"/>
      <c r="D116" s="150"/>
      <c r="E116" s="209"/>
    </row>
    <row r="117" spans="1:5" ht="33" customHeight="1" x14ac:dyDescent="0.3">
      <c r="A117" s="485"/>
      <c r="B117" s="476" t="s">
        <v>401</v>
      </c>
      <c r="C117" s="476"/>
      <c r="D117" s="150"/>
      <c r="E117" s="209"/>
    </row>
    <row r="118" spans="1:5" ht="33" customHeight="1" x14ac:dyDescent="0.3">
      <c r="A118" s="485"/>
      <c r="B118" s="476" t="s">
        <v>402</v>
      </c>
      <c r="C118" s="476"/>
      <c r="D118" s="150"/>
      <c r="E118" s="209"/>
    </row>
    <row r="119" spans="1:5" ht="33" customHeight="1" x14ac:dyDescent="0.3">
      <c r="A119" s="485"/>
      <c r="B119" s="476" t="s">
        <v>403</v>
      </c>
      <c r="C119" s="476"/>
      <c r="D119" s="150"/>
      <c r="E119" s="209"/>
    </row>
    <row r="120" spans="1:5" ht="33" customHeight="1" x14ac:dyDescent="0.3">
      <c r="A120" s="485"/>
      <c r="B120" s="476" t="s">
        <v>404</v>
      </c>
      <c r="C120" s="476"/>
      <c r="D120" s="150"/>
      <c r="E120" s="209"/>
    </row>
    <row r="121" spans="1:5" ht="33" customHeight="1" x14ac:dyDescent="0.3">
      <c r="A121" s="485"/>
      <c r="B121" s="476" t="s">
        <v>405</v>
      </c>
      <c r="C121" s="476"/>
      <c r="D121" s="150"/>
      <c r="E121" s="209"/>
    </row>
    <row r="122" spans="1:5" ht="33" customHeight="1" x14ac:dyDescent="0.3">
      <c r="A122" s="485"/>
      <c r="B122" s="476" t="s">
        <v>406</v>
      </c>
      <c r="C122" s="476"/>
      <c r="D122" s="150"/>
      <c r="E122" s="209"/>
    </row>
    <row r="123" spans="1:5" ht="33" customHeight="1" x14ac:dyDescent="0.3">
      <c r="A123" s="485"/>
      <c r="B123" s="476" t="s">
        <v>407</v>
      </c>
      <c r="C123" s="476"/>
      <c r="D123" s="150"/>
      <c r="E123" s="209"/>
    </row>
    <row r="124" spans="1:5" ht="33" customHeight="1" x14ac:dyDescent="0.3">
      <c r="A124" s="485"/>
      <c r="B124" s="476" t="s">
        <v>408</v>
      </c>
      <c r="C124" s="476"/>
      <c r="D124" s="150"/>
      <c r="E124" s="209"/>
    </row>
    <row r="125" spans="1:5" ht="33" customHeight="1" thickBot="1" x14ac:dyDescent="0.35">
      <c r="A125" s="486"/>
      <c r="B125" s="340" t="s">
        <v>409</v>
      </c>
      <c r="C125" s="340"/>
      <c r="D125" s="210"/>
      <c r="E125" s="211"/>
    </row>
    <row r="127" spans="1:5" ht="15" thickBot="1" x14ac:dyDescent="0.35"/>
    <row r="128" spans="1:5" ht="30" customHeight="1" x14ac:dyDescent="0.3">
      <c r="A128" s="477" t="s">
        <v>372</v>
      </c>
      <c r="B128" s="479" t="s">
        <v>373</v>
      </c>
      <c r="C128" s="479"/>
      <c r="D128" s="483" t="s">
        <v>374</v>
      </c>
      <c r="E128" s="484"/>
    </row>
    <row r="129" spans="1:5" x14ac:dyDescent="0.3">
      <c r="A129" s="478"/>
      <c r="B129" s="480"/>
      <c r="C129" s="480"/>
      <c r="D129" s="75" t="s">
        <v>91</v>
      </c>
      <c r="E129" s="207" t="s">
        <v>92</v>
      </c>
    </row>
    <row r="130" spans="1:5" ht="33" customHeight="1" x14ac:dyDescent="0.3">
      <c r="A130" s="485"/>
      <c r="B130" s="476" t="s">
        <v>375</v>
      </c>
      <c r="C130" s="476"/>
      <c r="D130" s="150"/>
      <c r="E130" s="209"/>
    </row>
    <row r="131" spans="1:5" ht="33" customHeight="1" x14ac:dyDescent="0.3">
      <c r="A131" s="485"/>
      <c r="B131" s="476" t="s">
        <v>376</v>
      </c>
      <c r="C131" s="476"/>
      <c r="D131" s="150"/>
      <c r="E131" s="209"/>
    </row>
    <row r="132" spans="1:5" ht="33" customHeight="1" x14ac:dyDescent="0.3">
      <c r="A132" s="485"/>
      <c r="B132" s="476" t="s">
        <v>377</v>
      </c>
      <c r="C132" s="476"/>
      <c r="D132" s="150"/>
      <c r="E132" s="209"/>
    </row>
    <row r="133" spans="1:5" ht="33" customHeight="1" x14ac:dyDescent="0.3">
      <c r="A133" s="485"/>
      <c r="B133" s="476" t="s">
        <v>378</v>
      </c>
      <c r="C133" s="476"/>
      <c r="D133" s="150"/>
      <c r="E133" s="209"/>
    </row>
    <row r="134" spans="1:5" ht="33" customHeight="1" x14ac:dyDescent="0.3">
      <c r="A134" s="485"/>
      <c r="B134" s="476" t="s">
        <v>379</v>
      </c>
      <c r="C134" s="476"/>
      <c r="D134" s="150"/>
      <c r="E134" s="209"/>
    </row>
    <row r="135" spans="1:5" ht="33" customHeight="1" x14ac:dyDescent="0.3">
      <c r="A135" s="485"/>
      <c r="B135" s="476" t="s">
        <v>380</v>
      </c>
      <c r="C135" s="476"/>
      <c r="D135" s="150"/>
      <c r="E135" s="209"/>
    </row>
    <row r="136" spans="1:5" ht="33" customHeight="1" x14ac:dyDescent="0.3">
      <c r="A136" s="485"/>
      <c r="B136" s="476" t="s">
        <v>381</v>
      </c>
      <c r="C136" s="476"/>
      <c r="D136" s="150"/>
      <c r="E136" s="209"/>
    </row>
    <row r="137" spans="1:5" ht="33" customHeight="1" x14ac:dyDescent="0.3">
      <c r="A137" s="485"/>
      <c r="B137" s="476" t="s">
        <v>382</v>
      </c>
      <c r="C137" s="476"/>
      <c r="D137" s="150"/>
      <c r="E137" s="209"/>
    </row>
    <row r="138" spans="1:5" ht="33" customHeight="1" x14ac:dyDescent="0.3">
      <c r="A138" s="485"/>
      <c r="B138" s="476" t="s">
        <v>383</v>
      </c>
      <c r="C138" s="476"/>
      <c r="D138" s="150"/>
      <c r="E138" s="209"/>
    </row>
    <row r="139" spans="1:5" ht="33" customHeight="1" x14ac:dyDescent="0.3">
      <c r="A139" s="485"/>
      <c r="B139" s="476" t="s">
        <v>384</v>
      </c>
      <c r="C139" s="476"/>
      <c r="D139" s="150"/>
      <c r="E139" s="209"/>
    </row>
    <row r="140" spans="1:5" ht="33" customHeight="1" x14ac:dyDescent="0.3">
      <c r="A140" s="485"/>
      <c r="B140" s="476" t="s">
        <v>385</v>
      </c>
      <c r="C140" s="476"/>
      <c r="D140" s="150"/>
      <c r="E140" s="209"/>
    </row>
    <row r="141" spans="1:5" ht="33" customHeight="1" x14ac:dyDescent="0.3">
      <c r="A141" s="485"/>
      <c r="B141" s="476" t="s">
        <v>386</v>
      </c>
      <c r="C141" s="476"/>
      <c r="D141" s="150"/>
      <c r="E141" s="209"/>
    </row>
    <row r="142" spans="1:5" ht="33" customHeight="1" x14ac:dyDescent="0.3">
      <c r="A142" s="485"/>
      <c r="B142" s="476" t="s">
        <v>387</v>
      </c>
      <c r="C142" s="476"/>
      <c r="D142" s="150"/>
      <c r="E142" s="209"/>
    </row>
    <row r="143" spans="1:5" ht="33" customHeight="1" x14ac:dyDescent="0.3">
      <c r="A143" s="485"/>
      <c r="B143" s="476" t="s">
        <v>388</v>
      </c>
      <c r="C143" s="476"/>
      <c r="D143" s="150"/>
      <c r="E143" s="209"/>
    </row>
    <row r="144" spans="1:5" ht="33" customHeight="1" x14ac:dyDescent="0.3">
      <c r="A144" s="485"/>
      <c r="B144" s="476" t="s">
        <v>389</v>
      </c>
      <c r="C144" s="476"/>
      <c r="D144" s="150"/>
      <c r="E144" s="209"/>
    </row>
    <row r="145" spans="1:5" ht="33" customHeight="1" x14ac:dyDescent="0.3">
      <c r="A145" s="485"/>
      <c r="B145" s="476" t="s">
        <v>390</v>
      </c>
      <c r="C145" s="476"/>
      <c r="D145" s="150"/>
      <c r="E145" s="209"/>
    </row>
    <row r="146" spans="1:5" ht="33" customHeight="1" x14ac:dyDescent="0.3">
      <c r="A146" s="485"/>
      <c r="B146" s="476" t="s">
        <v>391</v>
      </c>
      <c r="C146" s="476"/>
      <c r="D146" s="150"/>
      <c r="E146" s="209"/>
    </row>
    <row r="147" spans="1:5" ht="33" customHeight="1" x14ac:dyDescent="0.3">
      <c r="A147" s="485"/>
      <c r="B147" s="476" t="s">
        <v>392</v>
      </c>
      <c r="C147" s="476"/>
      <c r="D147" s="150"/>
      <c r="E147" s="209"/>
    </row>
    <row r="148" spans="1:5" ht="33" customHeight="1" x14ac:dyDescent="0.3">
      <c r="A148" s="485"/>
      <c r="B148" s="476" t="s">
        <v>393</v>
      </c>
      <c r="C148" s="476"/>
      <c r="D148" s="150"/>
      <c r="E148" s="209"/>
    </row>
    <row r="149" spans="1:5" ht="33" customHeight="1" x14ac:dyDescent="0.3">
      <c r="A149" s="485"/>
      <c r="B149" s="476" t="s">
        <v>394</v>
      </c>
      <c r="C149" s="476"/>
      <c r="D149" s="150"/>
      <c r="E149" s="209"/>
    </row>
    <row r="150" spans="1:5" ht="33" customHeight="1" x14ac:dyDescent="0.3">
      <c r="A150" s="485"/>
      <c r="B150" s="481" t="s">
        <v>395</v>
      </c>
      <c r="C150" s="481"/>
      <c r="D150" s="481"/>
      <c r="E150" s="482"/>
    </row>
    <row r="151" spans="1:5" ht="33" customHeight="1" x14ac:dyDescent="0.3">
      <c r="A151" s="485"/>
      <c r="B151" s="476" t="s">
        <v>396</v>
      </c>
      <c r="C151" s="476"/>
      <c r="D151" s="150"/>
      <c r="E151" s="209"/>
    </row>
    <row r="152" spans="1:5" ht="33" customHeight="1" x14ac:dyDescent="0.3">
      <c r="A152" s="485"/>
      <c r="B152" s="476" t="s">
        <v>397</v>
      </c>
      <c r="C152" s="476"/>
      <c r="D152" s="150"/>
      <c r="E152" s="209"/>
    </row>
    <row r="153" spans="1:5" ht="33" customHeight="1" x14ac:dyDescent="0.3">
      <c r="A153" s="485"/>
      <c r="B153" s="476" t="s">
        <v>398</v>
      </c>
      <c r="C153" s="476"/>
      <c r="D153" s="150"/>
      <c r="E153" s="209"/>
    </row>
    <row r="154" spans="1:5" ht="33" customHeight="1" x14ac:dyDescent="0.3">
      <c r="A154" s="485"/>
      <c r="B154" s="476" t="s">
        <v>399</v>
      </c>
      <c r="C154" s="476"/>
      <c r="D154" s="150"/>
      <c r="E154" s="209"/>
    </row>
    <row r="155" spans="1:5" ht="33" customHeight="1" x14ac:dyDescent="0.3">
      <c r="A155" s="485"/>
      <c r="B155" s="476" t="s">
        <v>400</v>
      </c>
      <c r="C155" s="476"/>
      <c r="D155" s="150"/>
      <c r="E155" s="209"/>
    </row>
    <row r="156" spans="1:5" ht="33" customHeight="1" x14ac:dyDescent="0.3">
      <c r="A156" s="485"/>
      <c r="B156" s="476" t="s">
        <v>401</v>
      </c>
      <c r="C156" s="476"/>
      <c r="D156" s="150"/>
      <c r="E156" s="209"/>
    </row>
    <row r="157" spans="1:5" ht="33" customHeight="1" x14ac:dyDescent="0.3">
      <c r="A157" s="485"/>
      <c r="B157" s="476" t="s">
        <v>402</v>
      </c>
      <c r="C157" s="476"/>
      <c r="D157" s="150"/>
      <c r="E157" s="209"/>
    </row>
    <row r="158" spans="1:5" ht="33" customHeight="1" x14ac:dyDescent="0.3">
      <c r="A158" s="485"/>
      <c r="B158" s="476" t="s">
        <v>403</v>
      </c>
      <c r="C158" s="476"/>
      <c r="D158" s="150"/>
      <c r="E158" s="209"/>
    </row>
    <row r="159" spans="1:5" ht="33" customHeight="1" x14ac:dyDescent="0.3">
      <c r="A159" s="485"/>
      <c r="B159" s="476" t="s">
        <v>404</v>
      </c>
      <c r="C159" s="476"/>
      <c r="D159" s="150"/>
      <c r="E159" s="209"/>
    </row>
    <row r="160" spans="1:5" ht="33" customHeight="1" x14ac:dyDescent="0.3">
      <c r="A160" s="485"/>
      <c r="B160" s="476" t="s">
        <v>405</v>
      </c>
      <c r="C160" s="476"/>
      <c r="D160" s="150"/>
      <c r="E160" s="209"/>
    </row>
    <row r="161" spans="1:5" ht="33" customHeight="1" x14ac:dyDescent="0.3">
      <c r="A161" s="485"/>
      <c r="B161" s="476" t="s">
        <v>406</v>
      </c>
      <c r="C161" s="476"/>
      <c r="D161" s="150"/>
      <c r="E161" s="209"/>
    </row>
    <row r="162" spans="1:5" ht="33" customHeight="1" x14ac:dyDescent="0.3">
      <c r="A162" s="485"/>
      <c r="B162" s="476" t="s">
        <v>407</v>
      </c>
      <c r="C162" s="476"/>
      <c r="D162" s="150"/>
      <c r="E162" s="209"/>
    </row>
    <row r="163" spans="1:5" ht="33" customHeight="1" x14ac:dyDescent="0.3">
      <c r="A163" s="485"/>
      <c r="B163" s="476" t="s">
        <v>408</v>
      </c>
      <c r="C163" s="476"/>
      <c r="D163" s="150"/>
      <c r="E163" s="209"/>
    </row>
    <row r="164" spans="1:5" ht="33" customHeight="1" thickBot="1" x14ac:dyDescent="0.35">
      <c r="A164" s="486"/>
      <c r="B164" s="340" t="s">
        <v>409</v>
      </c>
      <c r="C164" s="340"/>
      <c r="D164" s="210"/>
      <c r="E164" s="211"/>
    </row>
    <row r="166" spans="1:5" ht="15" thickBot="1" x14ac:dyDescent="0.35"/>
    <row r="167" spans="1:5" ht="30" customHeight="1" x14ac:dyDescent="0.3">
      <c r="A167" s="477" t="s">
        <v>372</v>
      </c>
      <c r="B167" s="479" t="s">
        <v>373</v>
      </c>
      <c r="C167" s="479"/>
      <c r="D167" s="483" t="s">
        <v>374</v>
      </c>
      <c r="E167" s="484"/>
    </row>
    <row r="168" spans="1:5" x14ac:dyDescent="0.3">
      <c r="A168" s="478"/>
      <c r="B168" s="480"/>
      <c r="C168" s="480"/>
      <c r="D168" s="75" t="s">
        <v>91</v>
      </c>
      <c r="E168" s="207" t="s">
        <v>92</v>
      </c>
    </row>
    <row r="169" spans="1:5" ht="33" customHeight="1" x14ac:dyDescent="0.3">
      <c r="A169" s="485"/>
      <c r="B169" s="476" t="s">
        <v>375</v>
      </c>
      <c r="C169" s="476"/>
      <c r="D169" s="150"/>
      <c r="E169" s="209"/>
    </row>
    <row r="170" spans="1:5" ht="33" customHeight="1" x14ac:dyDescent="0.3">
      <c r="A170" s="485"/>
      <c r="B170" s="476" t="s">
        <v>376</v>
      </c>
      <c r="C170" s="476"/>
      <c r="D170" s="150"/>
      <c r="E170" s="209"/>
    </row>
    <row r="171" spans="1:5" ht="33" customHeight="1" x14ac:dyDescent="0.3">
      <c r="A171" s="485"/>
      <c r="B171" s="476" t="s">
        <v>377</v>
      </c>
      <c r="C171" s="476"/>
      <c r="D171" s="150"/>
      <c r="E171" s="209"/>
    </row>
    <row r="172" spans="1:5" ht="33" customHeight="1" x14ac:dyDescent="0.3">
      <c r="A172" s="485"/>
      <c r="B172" s="476" t="s">
        <v>378</v>
      </c>
      <c r="C172" s="476"/>
      <c r="D172" s="150"/>
      <c r="E172" s="209"/>
    </row>
    <row r="173" spans="1:5" ht="33" customHeight="1" x14ac:dyDescent="0.3">
      <c r="A173" s="485"/>
      <c r="B173" s="476" t="s">
        <v>379</v>
      </c>
      <c r="C173" s="476"/>
      <c r="D173" s="150"/>
      <c r="E173" s="209"/>
    </row>
    <row r="174" spans="1:5" ht="33" customHeight="1" x14ac:dyDescent="0.3">
      <c r="A174" s="485"/>
      <c r="B174" s="476" t="s">
        <v>380</v>
      </c>
      <c r="C174" s="476"/>
      <c r="D174" s="150"/>
      <c r="E174" s="209"/>
    </row>
    <row r="175" spans="1:5" ht="33" customHeight="1" x14ac:dyDescent="0.3">
      <c r="A175" s="485"/>
      <c r="B175" s="476" t="s">
        <v>381</v>
      </c>
      <c r="C175" s="476"/>
      <c r="D175" s="150"/>
      <c r="E175" s="209"/>
    </row>
    <row r="176" spans="1:5" ht="33" customHeight="1" x14ac:dyDescent="0.3">
      <c r="A176" s="485"/>
      <c r="B176" s="476" t="s">
        <v>382</v>
      </c>
      <c r="C176" s="476"/>
      <c r="D176" s="150"/>
      <c r="E176" s="209"/>
    </row>
    <row r="177" spans="1:5" ht="33" customHeight="1" x14ac:dyDescent="0.3">
      <c r="A177" s="485"/>
      <c r="B177" s="476" t="s">
        <v>383</v>
      </c>
      <c r="C177" s="476"/>
      <c r="D177" s="150"/>
      <c r="E177" s="209"/>
    </row>
    <row r="178" spans="1:5" ht="33" customHeight="1" x14ac:dyDescent="0.3">
      <c r="A178" s="485"/>
      <c r="B178" s="476" t="s">
        <v>384</v>
      </c>
      <c r="C178" s="476"/>
      <c r="D178" s="150"/>
      <c r="E178" s="209"/>
    </row>
    <row r="179" spans="1:5" ht="33" customHeight="1" x14ac:dyDescent="0.3">
      <c r="A179" s="485"/>
      <c r="B179" s="476" t="s">
        <v>385</v>
      </c>
      <c r="C179" s="476"/>
      <c r="D179" s="150"/>
      <c r="E179" s="209"/>
    </row>
    <row r="180" spans="1:5" ht="33" customHeight="1" x14ac:dyDescent="0.3">
      <c r="A180" s="485"/>
      <c r="B180" s="476" t="s">
        <v>386</v>
      </c>
      <c r="C180" s="476"/>
      <c r="D180" s="150"/>
      <c r="E180" s="209"/>
    </row>
    <row r="181" spans="1:5" ht="33" customHeight="1" x14ac:dyDescent="0.3">
      <c r="A181" s="485"/>
      <c r="B181" s="476" t="s">
        <v>387</v>
      </c>
      <c r="C181" s="476"/>
      <c r="D181" s="150"/>
      <c r="E181" s="209"/>
    </row>
    <row r="182" spans="1:5" ht="33" customHeight="1" x14ac:dyDescent="0.3">
      <c r="A182" s="485"/>
      <c r="B182" s="476" t="s">
        <v>388</v>
      </c>
      <c r="C182" s="476"/>
      <c r="D182" s="150"/>
      <c r="E182" s="209"/>
    </row>
    <row r="183" spans="1:5" ht="33" customHeight="1" x14ac:dyDescent="0.3">
      <c r="A183" s="485"/>
      <c r="B183" s="476" t="s">
        <v>389</v>
      </c>
      <c r="C183" s="476"/>
      <c r="D183" s="150"/>
      <c r="E183" s="209"/>
    </row>
    <row r="184" spans="1:5" ht="33" customHeight="1" x14ac:dyDescent="0.3">
      <c r="A184" s="485"/>
      <c r="B184" s="476" t="s">
        <v>390</v>
      </c>
      <c r="C184" s="476"/>
      <c r="D184" s="150"/>
      <c r="E184" s="209"/>
    </row>
    <row r="185" spans="1:5" ht="33" customHeight="1" x14ac:dyDescent="0.3">
      <c r="A185" s="485"/>
      <c r="B185" s="476" t="s">
        <v>391</v>
      </c>
      <c r="C185" s="476"/>
      <c r="D185" s="150"/>
      <c r="E185" s="209"/>
    </row>
    <row r="186" spans="1:5" ht="33" customHeight="1" x14ac:dyDescent="0.3">
      <c r="A186" s="485"/>
      <c r="B186" s="476" t="s">
        <v>392</v>
      </c>
      <c r="C186" s="476"/>
      <c r="D186" s="150"/>
      <c r="E186" s="209"/>
    </row>
    <row r="187" spans="1:5" ht="33" customHeight="1" x14ac:dyDescent="0.3">
      <c r="A187" s="485"/>
      <c r="B187" s="476" t="s">
        <v>393</v>
      </c>
      <c r="C187" s="476"/>
      <c r="D187" s="150"/>
      <c r="E187" s="209"/>
    </row>
    <row r="188" spans="1:5" ht="33" customHeight="1" x14ac:dyDescent="0.3">
      <c r="A188" s="485"/>
      <c r="B188" s="476" t="s">
        <v>394</v>
      </c>
      <c r="C188" s="476"/>
      <c r="D188" s="150"/>
      <c r="E188" s="209"/>
    </row>
    <row r="189" spans="1:5" ht="33" customHeight="1" x14ac:dyDescent="0.3">
      <c r="A189" s="485"/>
      <c r="B189" s="481" t="s">
        <v>395</v>
      </c>
      <c r="C189" s="481"/>
      <c r="D189" s="481"/>
      <c r="E189" s="482"/>
    </row>
    <row r="190" spans="1:5" ht="33" customHeight="1" x14ac:dyDescent="0.3">
      <c r="A190" s="485"/>
      <c r="B190" s="476" t="s">
        <v>396</v>
      </c>
      <c r="C190" s="476"/>
      <c r="D190" s="150"/>
      <c r="E190" s="209"/>
    </row>
    <row r="191" spans="1:5" ht="33" customHeight="1" x14ac:dyDescent="0.3">
      <c r="A191" s="485"/>
      <c r="B191" s="476" t="s">
        <v>397</v>
      </c>
      <c r="C191" s="476"/>
      <c r="D191" s="150"/>
      <c r="E191" s="209"/>
    </row>
    <row r="192" spans="1:5" ht="33" customHeight="1" x14ac:dyDescent="0.3">
      <c r="A192" s="485"/>
      <c r="B192" s="476" t="s">
        <v>398</v>
      </c>
      <c r="C192" s="476"/>
      <c r="D192" s="150"/>
      <c r="E192" s="209"/>
    </row>
    <row r="193" spans="1:5" ht="33" customHeight="1" x14ac:dyDescent="0.3">
      <c r="A193" s="485"/>
      <c r="B193" s="476" t="s">
        <v>399</v>
      </c>
      <c r="C193" s="476"/>
      <c r="D193" s="150"/>
      <c r="E193" s="209"/>
    </row>
    <row r="194" spans="1:5" ht="33" customHeight="1" x14ac:dyDescent="0.3">
      <c r="A194" s="485"/>
      <c r="B194" s="476" t="s">
        <v>400</v>
      </c>
      <c r="C194" s="476"/>
      <c r="D194" s="150"/>
      <c r="E194" s="209"/>
    </row>
    <row r="195" spans="1:5" ht="33" customHeight="1" x14ac:dyDescent="0.3">
      <c r="A195" s="485"/>
      <c r="B195" s="476" t="s">
        <v>401</v>
      </c>
      <c r="C195" s="476"/>
      <c r="D195" s="150"/>
      <c r="E195" s="209"/>
    </row>
    <row r="196" spans="1:5" ht="33" customHeight="1" x14ac:dyDescent="0.3">
      <c r="A196" s="485"/>
      <c r="B196" s="476" t="s">
        <v>402</v>
      </c>
      <c r="C196" s="476"/>
      <c r="D196" s="150"/>
      <c r="E196" s="209"/>
    </row>
    <row r="197" spans="1:5" ht="33" customHeight="1" x14ac:dyDescent="0.3">
      <c r="A197" s="485"/>
      <c r="B197" s="476" t="s">
        <v>403</v>
      </c>
      <c r="C197" s="476"/>
      <c r="D197" s="150"/>
      <c r="E197" s="209"/>
    </row>
    <row r="198" spans="1:5" ht="33" customHeight="1" x14ac:dyDescent="0.3">
      <c r="A198" s="485"/>
      <c r="B198" s="476" t="s">
        <v>404</v>
      </c>
      <c r="C198" s="476"/>
      <c r="D198" s="150"/>
      <c r="E198" s="209"/>
    </row>
    <row r="199" spans="1:5" ht="33" customHeight="1" x14ac:dyDescent="0.3">
      <c r="A199" s="485"/>
      <c r="B199" s="476" t="s">
        <v>405</v>
      </c>
      <c r="C199" s="476"/>
      <c r="D199" s="150"/>
      <c r="E199" s="209"/>
    </row>
    <row r="200" spans="1:5" ht="33" customHeight="1" x14ac:dyDescent="0.3">
      <c r="A200" s="485"/>
      <c r="B200" s="476" t="s">
        <v>406</v>
      </c>
      <c r="C200" s="476"/>
      <c r="D200" s="150"/>
      <c r="E200" s="209"/>
    </row>
    <row r="201" spans="1:5" ht="33" customHeight="1" x14ac:dyDescent="0.3">
      <c r="A201" s="485"/>
      <c r="B201" s="476" t="s">
        <v>407</v>
      </c>
      <c r="C201" s="476"/>
      <c r="D201" s="150"/>
      <c r="E201" s="209"/>
    </row>
    <row r="202" spans="1:5" ht="33" customHeight="1" x14ac:dyDescent="0.3">
      <c r="A202" s="485"/>
      <c r="B202" s="476" t="s">
        <v>408</v>
      </c>
      <c r="C202" s="476"/>
      <c r="D202" s="150"/>
      <c r="E202" s="209"/>
    </row>
    <row r="203" spans="1:5" ht="33" customHeight="1" thickBot="1" x14ac:dyDescent="0.35">
      <c r="A203" s="486"/>
      <c r="B203" s="340" t="s">
        <v>409</v>
      </c>
      <c r="C203" s="340"/>
      <c r="D203" s="210"/>
      <c r="E203" s="211"/>
    </row>
    <row r="205" spans="1:5" ht="15" thickBot="1" x14ac:dyDescent="0.35"/>
    <row r="206" spans="1:5" ht="29.25" customHeight="1" x14ac:dyDescent="0.3">
      <c r="A206" s="477" t="s">
        <v>372</v>
      </c>
      <c r="B206" s="479" t="s">
        <v>373</v>
      </c>
      <c r="C206" s="479"/>
      <c r="D206" s="483" t="s">
        <v>374</v>
      </c>
      <c r="E206" s="484"/>
    </row>
    <row r="207" spans="1:5" x14ac:dyDescent="0.3">
      <c r="A207" s="478"/>
      <c r="B207" s="480"/>
      <c r="C207" s="480"/>
      <c r="D207" s="75" t="s">
        <v>91</v>
      </c>
      <c r="E207" s="207" t="s">
        <v>92</v>
      </c>
    </row>
    <row r="208" spans="1:5" ht="33" customHeight="1" x14ac:dyDescent="0.3">
      <c r="A208" s="485"/>
      <c r="B208" s="476" t="s">
        <v>375</v>
      </c>
      <c r="C208" s="476"/>
      <c r="D208" s="150"/>
      <c r="E208" s="209"/>
    </row>
    <row r="209" spans="1:5" ht="33" customHeight="1" x14ac:dyDescent="0.3">
      <c r="A209" s="485"/>
      <c r="B209" s="476" t="s">
        <v>376</v>
      </c>
      <c r="C209" s="476"/>
      <c r="D209" s="150"/>
      <c r="E209" s="209"/>
    </row>
    <row r="210" spans="1:5" ht="33" customHeight="1" x14ac:dyDescent="0.3">
      <c r="A210" s="485"/>
      <c r="B210" s="476" t="s">
        <v>377</v>
      </c>
      <c r="C210" s="476"/>
      <c r="D210" s="150"/>
      <c r="E210" s="209"/>
    </row>
    <row r="211" spans="1:5" ht="33" customHeight="1" x14ac:dyDescent="0.3">
      <c r="A211" s="485"/>
      <c r="B211" s="476" t="s">
        <v>378</v>
      </c>
      <c r="C211" s="476"/>
      <c r="D211" s="150"/>
      <c r="E211" s="209"/>
    </row>
    <row r="212" spans="1:5" ht="33" customHeight="1" x14ac:dyDescent="0.3">
      <c r="A212" s="485"/>
      <c r="B212" s="476" t="s">
        <v>379</v>
      </c>
      <c r="C212" s="476"/>
      <c r="D212" s="150"/>
      <c r="E212" s="209"/>
    </row>
    <row r="213" spans="1:5" ht="33" customHeight="1" x14ac:dyDescent="0.3">
      <c r="A213" s="485"/>
      <c r="B213" s="476" t="s">
        <v>380</v>
      </c>
      <c r="C213" s="476"/>
      <c r="D213" s="150"/>
      <c r="E213" s="209"/>
    </row>
    <row r="214" spans="1:5" ht="33" customHeight="1" x14ac:dyDescent="0.3">
      <c r="A214" s="485"/>
      <c r="B214" s="476" t="s">
        <v>381</v>
      </c>
      <c r="C214" s="476"/>
      <c r="D214" s="150"/>
      <c r="E214" s="209"/>
    </row>
    <row r="215" spans="1:5" ht="33" customHeight="1" x14ac:dyDescent="0.3">
      <c r="A215" s="485"/>
      <c r="B215" s="476" t="s">
        <v>382</v>
      </c>
      <c r="C215" s="476"/>
      <c r="D215" s="150"/>
      <c r="E215" s="209"/>
    </row>
    <row r="216" spans="1:5" ht="33" customHeight="1" x14ac:dyDescent="0.3">
      <c r="A216" s="485"/>
      <c r="B216" s="476" t="s">
        <v>383</v>
      </c>
      <c r="C216" s="476"/>
      <c r="D216" s="150"/>
      <c r="E216" s="209"/>
    </row>
    <row r="217" spans="1:5" ht="33" customHeight="1" x14ac:dyDescent="0.3">
      <c r="A217" s="485"/>
      <c r="B217" s="476" t="s">
        <v>384</v>
      </c>
      <c r="C217" s="476"/>
      <c r="D217" s="150"/>
      <c r="E217" s="209"/>
    </row>
    <row r="218" spans="1:5" ht="33" customHeight="1" x14ac:dyDescent="0.3">
      <c r="A218" s="485"/>
      <c r="B218" s="476" t="s">
        <v>385</v>
      </c>
      <c r="C218" s="476"/>
      <c r="D218" s="150"/>
      <c r="E218" s="209"/>
    </row>
    <row r="219" spans="1:5" ht="33" customHeight="1" x14ac:dyDescent="0.3">
      <c r="A219" s="485"/>
      <c r="B219" s="476" t="s">
        <v>386</v>
      </c>
      <c r="C219" s="476"/>
      <c r="D219" s="150"/>
      <c r="E219" s="209"/>
    </row>
    <row r="220" spans="1:5" ht="33" customHeight="1" x14ac:dyDescent="0.3">
      <c r="A220" s="485"/>
      <c r="B220" s="476" t="s">
        <v>387</v>
      </c>
      <c r="C220" s="476"/>
      <c r="D220" s="150"/>
      <c r="E220" s="209"/>
    </row>
    <row r="221" spans="1:5" ht="33" customHeight="1" x14ac:dyDescent="0.3">
      <c r="A221" s="485"/>
      <c r="B221" s="476" t="s">
        <v>388</v>
      </c>
      <c r="C221" s="476"/>
      <c r="D221" s="150"/>
      <c r="E221" s="209"/>
    </row>
    <row r="222" spans="1:5" ht="33" customHeight="1" x14ac:dyDescent="0.3">
      <c r="A222" s="485"/>
      <c r="B222" s="476" t="s">
        <v>389</v>
      </c>
      <c r="C222" s="476"/>
      <c r="D222" s="150"/>
      <c r="E222" s="209"/>
    </row>
    <row r="223" spans="1:5" ht="33" customHeight="1" x14ac:dyDescent="0.3">
      <c r="A223" s="485"/>
      <c r="B223" s="476" t="s">
        <v>390</v>
      </c>
      <c r="C223" s="476"/>
      <c r="D223" s="150"/>
      <c r="E223" s="209"/>
    </row>
    <row r="224" spans="1:5" ht="33" customHeight="1" x14ac:dyDescent="0.3">
      <c r="A224" s="485"/>
      <c r="B224" s="476" t="s">
        <v>391</v>
      </c>
      <c r="C224" s="476"/>
      <c r="D224" s="150"/>
      <c r="E224" s="209"/>
    </row>
    <row r="225" spans="1:5" ht="33" customHeight="1" x14ac:dyDescent="0.3">
      <c r="A225" s="485"/>
      <c r="B225" s="476" t="s">
        <v>392</v>
      </c>
      <c r="C225" s="476"/>
      <c r="D225" s="150"/>
      <c r="E225" s="209"/>
    </row>
    <row r="226" spans="1:5" ht="33" customHeight="1" x14ac:dyDescent="0.3">
      <c r="A226" s="485"/>
      <c r="B226" s="476" t="s">
        <v>393</v>
      </c>
      <c r="C226" s="476"/>
      <c r="D226" s="150"/>
      <c r="E226" s="209"/>
    </row>
    <row r="227" spans="1:5" ht="33" customHeight="1" x14ac:dyDescent="0.3">
      <c r="A227" s="485"/>
      <c r="B227" s="476" t="s">
        <v>394</v>
      </c>
      <c r="C227" s="476"/>
      <c r="D227" s="150"/>
      <c r="E227" s="209"/>
    </row>
    <row r="228" spans="1:5" ht="33" customHeight="1" x14ac:dyDescent="0.3">
      <c r="A228" s="485"/>
      <c r="B228" s="481" t="s">
        <v>395</v>
      </c>
      <c r="C228" s="481"/>
      <c r="D228" s="481"/>
      <c r="E228" s="482"/>
    </row>
    <row r="229" spans="1:5" ht="33" customHeight="1" x14ac:dyDescent="0.3">
      <c r="A229" s="485"/>
      <c r="B229" s="476" t="s">
        <v>396</v>
      </c>
      <c r="C229" s="476"/>
      <c r="D229" s="150"/>
      <c r="E229" s="209"/>
    </row>
    <row r="230" spans="1:5" ht="33" customHeight="1" x14ac:dyDescent="0.3">
      <c r="A230" s="485"/>
      <c r="B230" s="476" t="s">
        <v>397</v>
      </c>
      <c r="C230" s="476"/>
      <c r="D230" s="150"/>
      <c r="E230" s="209"/>
    </row>
    <row r="231" spans="1:5" ht="33" customHeight="1" x14ac:dyDescent="0.3">
      <c r="A231" s="485"/>
      <c r="B231" s="476" t="s">
        <v>398</v>
      </c>
      <c r="C231" s="476"/>
      <c r="D231" s="150"/>
      <c r="E231" s="209"/>
    </row>
    <row r="232" spans="1:5" ht="33" customHeight="1" x14ac:dyDescent="0.3">
      <c r="A232" s="485"/>
      <c r="B232" s="476" t="s">
        <v>399</v>
      </c>
      <c r="C232" s="476"/>
      <c r="D232" s="150"/>
      <c r="E232" s="209"/>
    </row>
    <row r="233" spans="1:5" ht="33" customHeight="1" x14ac:dyDescent="0.3">
      <c r="A233" s="485"/>
      <c r="B233" s="476" t="s">
        <v>400</v>
      </c>
      <c r="C233" s="476"/>
      <c r="D233" s="150"/>
      <c r="E233" s="209"/>
    </row>
    <row r="234" spans="1:5" ht="33" customHeight="1" x14ac:dyDescent="0.3">
      <c r="A234" s="485"/>
      <c r="B234" s="476" t="s">
        <v>401</v>
      </c>
      <c r="C234" s="476"/>
      <c r="D234" s="150"/>
      <c r="E234" s="209"/>
    </row>
    <row r="235" spans="1:5" ht="33" customHeight="1" x14ac:dyDescent="0.3">
      <c r="A235" s="485"/>
      <c r="B235" s="476" t="s">
        <v>402</v>
      </c>
      <c r="C235" s="476"/>
      <c r="D235" s="150"/>
      <c r="E235" s="209"/>
    </row>
    <row r="236" spans="1:5" ht="33" customHeight="1" x14ac:dyDescent="0.3">
      <c r="A236" s="485"/>
      <c r="B236" s="476" t="s">
        <v>403</v>
      </c>
      <c r="C236" s="476"/>
      <c r="D236" s="150"/>
      <c r="E236" s="209"/>
    </row>
    <row r="237" spans="1:5" ht="33" customHeight="1" x14ac:dyDescent="0.3">
      <c r="A237" s="485"/>
      <c r="B237" s="476" t="s">
        <v>404</v>
      </c>
      <c r="C237" s="476"/>
      <c r="D237" s="150"/>
      <c r="E237" s="209"/>
    </row>
    <row r="238" spans="1:5" ht="33" customHeight="1" x14ac:dyDescent="0.3">
      <c r="A238" s="485"/>
      <c r="B238" s="476" t="s">
        <v>405</v>
      </c>
      <c r="C238" s="476"/>
      <c r="D238" s="150"/>
      <c r="E238" s="209"/>
    </row>
    <row r="239" spans="1:5" ht="33" customHeight="1" x14ac:dyDescent="0.3">
      <c r="A239" s="485"/>
      <c r="B239" s="476" t="s">
        <v>406</v>
      </c>
      <c r="C239" s="476"/>
      <c r="D239" s="150"/>
      <c r="E239" s="209"/>
    </row>
    <row r="240" spans="1:5" ht="33" customHeight="1" x14ac:dyDescent="0.3">
      <c r="A240" s="485"/>
      <c r="B240" s="476" t="s">
        <v>407</v>
      </c>
      <c r="C240" s="476"/>
      <c r="D240" s="150"/>
      <c r="E240" s="209"/>
    </row>
    <row r="241" spans="1:5" ht="33" customHeight="1" x14ac:dyDescent="0.3">
      <c r="A241" s="485"/>
      <c r="B241" s="476" t="s">
        <v>408</v>
      </c>
      <c r="C241" s="476"/>
      <c r="D241" s="150"/>
      <c r="E241" s="209"/>
    </row>
    <row r="242" spans="1:5" ht="33" customHeight="1" thickBot="1" x14ac:dyDescent="0.35">
      <c r="A242" s="486"/>
      <c r="B242" s="340" t="s">
        <v>409</v>
      </c>
      <c r="C242" s="340"/>
      <c r="D242" s="210"/>
      <c r="E242" s="211"/>
    </row>
  </sheetData>
  <mergeCells count="242">
    <mergeCell ref="A1:A4"/>
    <mergeCell ref="B1:B2"/>
    <mergeCell ref="E1:E4"/>
    <mergeCell ref="B3:B4"/>
    <mergeCell ref="A5:E5"/>
    <mergeCell ref="A6:E7"/>
    <mergeCell ref="A8:E9"/>
    <mergeCell ref="A10:E10"/>
    <mergeCell ref="A11:A12"/>
    <mergeCell ref="B11:C12"/>
    <mergeCell ref="D11:E11"/>
    <mergeCell ref="B63:C63"/>
    <mergeCell ref="B64:C64"/>
    <mergeCell ref="B65:C65"/>
    <mergeCell ref="B66:C66"/>
    <mergeCell ref="B17:C17"/>
    <mergeCell ref="B18:C18"/>
    <mergeCell ref="B19:C19"/>
    <mergeCell ref="B20:C20"/>
    <mergeCell ref="B21:C21"/>
    <mergeCell ref="B36:C36"/>
    <mergeCell ref="B37:C37"/>
    <mergeCell ref="B38:C38"/>
    <mergeCell ref="B39:C39"/>
    <mergeCell ref="B40:C40"/>
    <mergeCell ref="B29:C29"/>
    <mergeCell ref="B27:C27"/>
    <mergeCell ref="B28:C28"/>
    <mergeCell ref="B24:C24"/>
    <mergeCell ref="B25:C25"/>
    <mergeCell ref="B26:C26"/>
    <mergeCell ref="B61:C61"/>
    <mergeCell ref="B62:C62"/>
    <mergeCell ref="B47:C47"/>
    <mergeCell ref="A52:A86"/>
    <mergeCell ref="B52:C52"/>
    <mergeCell ref="B53:C53"/>
    <mergeCell ref="B54:C54"/>
    <mergeCell ref="B55:C55"/>
    <mergeCell ref="B56:C56"/>
    <mergeCell ref="B41:C41"/>
    <mergeCell ref="B42:C42"/>
    <mergeCell ref="B43:C43"/>
    <mergeCell ref="B44:C44"/>
    <mergeCell ref="B45:C45"/>
    <mergeCell ref="B46:C46"/>
    <mergeCell ref="B57:C57"/>
    <mergeCell ref="B58:C58"/>
    <mergeCell ref="B59:C59"/>
    <mergeCell ref="B60:C60"/>
    <mergeCell ref="B67:C67"/>
    <mergeCell ref="B68:C68"/>
    <mergeCell ref="A13:A47"/>
    <mergeCell ref="B13:C13"/>
    <mergeCell ref="B14:C14"/>
    <mergeCell ref="B15:C15"/>
    <mergeCell ref="B16:C16"/>
    <mergeCell ref="B23:C23"/>
    <mergeCell ref="A50:A51"/>
    <mergeCell ref="B50:C51"/>
    <mergeCell ref="B22:C22"/>
    <mergeCell ref="B35:C35"/>
    <mergeCell ref="B30:C30"/>
    <mergeCell ref="B31:C31"/>
    <mergeCell ref="B32:C32"/>
    <mergeCell ref="B33:E33"/>
    <mergeCell ref="B34:C34"/>
    <mergeCell ref="D50:E50"/>
    <mergeCell ref="B69:C69"/>
    <mergeCell ref="B70:C70"/>
    <mergeCell ref="B81:C81"/>
    <mergeCell ref="B82:C82"/>
    <mergeCell ref="B83:C83"/>
    <mergeCell ref="B84:C84"/>
    <mergeCell ref="B85:C85"/>
    <mergeCell ref="B86:C86"/>
    <mergeCell ref="B75:C75"/>
    <mergeCell ref="B76:C76"/>
    <mergeCell ref="B77:C77"/>
    <mergeCell ref="B78:C78"/>
    <mergeCell ref="B79:C79"/>
    <mergeCell ref="B80:C80"/>
    <mergeCell ref="B71:C71"/>
    <mergeCell ref="B72:E72"/>
    <mergeCell ref="B73:C73"/>
    <mergeCell ref="B74:C74"/>
    <mergeCell ref="B97:C97"/>
    <mergeCell ref="B98:C98"/>
    <mergeCell ref="B99:C99"/>
    <mergeCell ref="B100:C100"/>
    <mergeCell ref="B101:C101"/>
    <mergeCell ref="B102:C102"/>
    <mergeCell ref="A89:A90"/>
    <mergeCell ref="B89:C90"/>
    <mergeCell ref="D89:E89"/>
    <mergeCell ref="A91:A125"/>
    <mergeCell ref="B91:C91"/>
    <mergeCell ref="B92:C92"/>
    <mergeCell ref="B93:C93"/>
    <mergeCell ref="B94:C94"/>
    <mergeCell ref="B95:C95"/>
    <mergeCell ref="B96:C96"/>
    <mergeCell ref="B109:C109"/>
    <mergeCell ref="B110:C110"/>
    <mergeCell ref="B111:E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A128:A129"/>
    <mergeCell ref="B128:C129"/>
    <mergeCell ref="B115:C115"/>
    <mergeCell ref="B116:C116"/>
    <mergeCell ref="B117:C117"/>
    <mergeCell ref="B118:C118"/>
    <mergeCell ref="B119:C119"/>
    <mergeCell ref="B120:C120"/>
    <mergeCell ref="B138:C138"/>
    <mergeCell ref="B139:C139"/>
    <mergeCell ref="B140:C140"/>
    <mergeCell ref="B141:C141"/>
    <mergeCell ref="B142:C142"/>
    <mergeCell ref="B143:C143"/>
    <mergeCell ref="D128:E128"/>
    <mergeCell ref="A130:A164"/>
    <mergeCell ref="B130:C130"/>
    <mergeCell ref="B131:C131"/>
    <mergeCell ref="B132:C132"/>
    <mergeCell ref="B133:C133"/>
    <mergeCell ref="B134:C134"/>
    <mergeCell ref="B135:C135"/>
    <mergeCell ref="B136:C136"/>
    <mergeCell ref="B137:C137"/>
    <mergeCell ref="B150:E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A167:A168"/>
    <mergeCell ref="B167:C168"/>
    <mergeCell ref="D167:E167"/>
    <mergeCell ref="B156:C156"/>
    <mergeCell ref="B157:C157"/>
    <mergeCell ref="B158:C158"/>
    <mergeCell ref="B159:C159"/>
    <mergeCell ref="B160:C160"/>
    <mergeCell ref="B161:C161"/>
    <mergeCell ref="B178:C178"/>
    <mergeCell ref="B179:C179"/>
    <mergeCell ref="B180:C180"/>
    <mergeCell ref="B181:C181"/>
    <mergeCell ref="B182:C182"/>
    <mergeCell ref="B183:C183"/>
    <mergeCell ref="A169:A203"/>
    <mergeCell ref="B169:C169"/>
    <mergeCell ref="B170:C170"/>
    <mergeCell ref="B171:C171"/>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E189"/>
    <mergeCell ref="D206:E206"/>
    <mergeCell ref="A208:A242"/>
    <mergeCell ref="B208:C208"/>
    <mergeCell ref="B209:C209"/>
    <mergeCell ref="B210:C210"/>
    <mergeCell ref="B211:C211"/>
    <mergeCell ref="B196:C196"/>
    <mergeCell ref="B197:C197"/>
    <mergeCell ref="B198:C198"/>
    <mergeCell ref="B199:C199"/>
    <mergeCell ref="B200:C200"/>
    <mergeCell ref="B201:C201"/>
    <mergeCell ref="B212:C212"/>
    <mergeCell ref="B213:C213"/>
    <mergeCell ref="B214:C214"/>
    <mergeCell ref="B215:C215"/>
    <mergeCell ref="B216:C216"/>
    <mergeCell ref="B217:C217"/>
    <mergeCell ref="B202:C202"/>
    <mergeCell ref="B203:C203"/>
    <mergeCell ref="A206:A207"/>
    <mergeCell ref="B206:C207"/>
    <mergeCell ref="B224:C224"/>
    <mergeCell ref="B225:C225"/>
    <mergeCell ref="B226:C226"/>
    <mergeCell ref="B227:C227"/>
    <mergeCell ref="B228:E228"/>
    <mergeCell ref="B229:C229"/>
    <mergeCell ref="B218:C218"/>
    <mergeCell ref="B219:C219"/>
    <mergeCell ref="B220:C220"/>
    <mergeCell ref="B221:C221"/>
    <mergeCell ref="B222:C222"/>
    <mergeCell ref="B223:C223"/>
    <mergeCell ref="B242:C242"/>
    <mergeCell ref="B236:C236"/>
    <mergeCell ref="B237:C237"/>
    <mergeCell ref="B238:C238"/>
    <mergeCell ref="B239:C239"/>
    <mergeCell ref="B240:C240"/>
    <mergeCell ref="B241:C241"/>
    <mergeCell ref="B230:C230"/>
    <mergeCell ref="B231:C231"/>
    <mergeCell ref="B232:C232"/>
    <mergeCell ref="B233:C233"/>
    <mergeCell ref="B234:C234"/>
    <mergeCell ref="B235:C235"/>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'D:\AUDITORIAS Y COMPROMISOS AÑO 2024\DOCUMENTOS ESTRATEGICOS DE LA OFICINA DE CONTROL INTERNO\MAPA DE RIESGOS\[Formato Mapa de riesgos de corrupcion..xlsx]NOOO'!#REF!</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36"/>
  <sheetViews>
    <sheetView zoomScale="80" zoomScaleNormal="80" workbookViewId="0">
      <selection activeCell="C56" sqref="C56:D56"/>
    </sheetView>
  </sheetViews>
  <sheetFormatPr baseColWidth="10" defaultColWidth="11.44140625" defaultRowHeight="13.8" x14ac:dyDescent="0.25"/>
  <cols>
    <col min="1" max="1" width="15.109375" style="1" customWidth="1"/>
    <col min="2" max="2" width="12.109375" style="1" customWidth="1"/>
    <col min="3" max="3" width="32.6640625" style="1" customWidth="1"/>
    <col min="4" max="4" width="39.33203125" style="1" customWidth="1"/>
    <col min="5" max="5" width="38" style="1" customWidth="1"/>
    <col min="6" max="6" width="35.6640625" style="1" customWidth="1"/>
    <col min="7" max="7" width="18.33203125" style="1" customWidth="1"/>
    <col min="8" max="8" width="15.5546875" style="1" customWidth="1"/>
    <col min="9" max="9" width="19.33203125" style="1" customWidth="1"/>
    <col min="10" max="10" width="14.5546875" style="1" customWidth="1"/>
    <col min="11" max="11" width="89" style="1" customWidth="1"/>
    <col min="12" max="16384" width="11.44140625" style="1"/>
  </cols>
  <sheetData>
    <row r="1" spans="1:14" ht="15" customHeight="1" x14ac:dyDescent="0.25">
      <c r="A1" s="626"/>
      <c r="B1" s="381"/>
      <c r="C1" s="381" t="s">
        <v>494</v>
      </c>
      <c r="D1" s="381"/>
      <c r="E1" s="381"/>
      <c r="F1" s="381"/>
      <c r="G1" s="382"/>
      <c r="H1" s="629" t="s">
        <v>528</v>
      </c>
      <c r="I1" s="630"/>
      <c r="J1" s="631"/>
      <c r="K1" s="2"/>
      <c r="N1" s="431"/>
    </row>
    <row r="2" spans="1:14" ht="15" customHeight="1" x14ac:dyDescent="0.25">
      <c r="A2" s="627"/>
      <c r="B2" s="384"/>
      <c r="C2" s="384"/>
      <c r="D2" s="384"/>
      <c r="E2" s="384"/>
      <c r="F2" s="384"/>
      <c r="G2" s="385"/>
      <c r="H2" s="634" t="s">
        <v>414</v>
      </c>
      <c r="I2" s="635"/>
      <c r="J2" s="632"/>
      <c r="K2" s="2"/>
      <c r="N2" s="431"/>
    </row>
    <row r="3" spans="1:14" ht="15" customHeight="1" x14ac:dyDescent="0.25">
      <c r="A3" s="627"/>
      <c r="B3" s="384"/>
      <c r="C3" s="384" t="s">
        <v>511</v>
      </c>
      <c r="D3" s="384"/>
      <c r="E3" s="384"/>
      <c r="F3" s="384"/>
      <c r="G3" s="385"/>
      <c r="H3" s="634" t="s">
        <v>415</v>
      </c>
      <c r="I3" s="635"/>
      <c r="J3" s="632"/>
      <c r="K3" s="2"/>
      <c r="N3" s="431"/>
    </row>
    <row r="4" spans="1:14" ht="15.75" customHeight="1" x14ac:dyDescent="0.25">
      <c r="A4" s="628"/>
      <c r="B4" s="453"/>
      <c r="C4" s="453"/>
      <c r="D4" s="453"/>
      <c r="E4" s="453"/>
      <c r="F4" s="453"/>
      <c r="G4" s="454"/>
      <c r="H4" s="634" t="s">
        <v>417</v>
      </c>
      <c r="I4" s="635"/>
      <c r="J4" s="633"/>
      <c r="K4" s="2"/>
      <c r="N4" s="431"/>
    </row>
    <row r="5" spans="1:14" ht="11.25" customHeight="1" x14ac:dyDescent="0.25">
      <c r="A5" s="609"/>
      <c r="B5" s="610"/>
      <c r="C5" s="610"/>
      <c r="D5" s="610"/>
      <c r="E5" s="610"/>
      <c r="F5" s="610"/>
      <c r="G5" s="610"/>
      <c r="H5" s="610"/>
      <c r="I5" s="610"/>
      <c r="J5" s="611"/>
      <c r="K5" s="2"/>
      <c r="N5" s="277"/>
    </row>
    <row r="6" spans="1:14" ht="15" customHeight="1" x14ac:dyDescent="0.25">
      <c r="A6" s="612" t="str">
        <f>CONTEXTO!A8</f>
        <v xml:space="preserve">PROCESO: Gestión de Evaluación y Seguimiento </v>
      </c>
      <c r="B6" s="613"/>
      <c r="C6" s="613"/>
      <c r="D6" s="613"/>
      <c r="E6" s="613"/>
      <c r="F6" s="613"/>
      <c r="G6" s="613"/>
      <c r="H6" s="613"/>
      <c r="I6" s="613"/>
      <c r="J6" s="614"/>
    </row>
    <row r="7" spans="1:14" ht="32.25" customHeight="1" thickBot="1" x14ac:dyDescent="0.3">
      <c r="A7" s="615"/>
      <c r="B7" s="616"/>
      <c r="C7" s="616"/>
      <c r="D7" s="616"/>
      <c r="E7" s="616"/>
      <c r="F7" s="616"/>
      <c r="G7" s="616"/>
      <c r="H7" s="616"/>
      <c r="I7" s="616"/>
      <c r="J7" s="617"/>
    </row>
    <row r="8" spans="1:14" ht="23.25" customHeight="1" x14ac:dyDescent="0.25">
      <c r="A8" s="618" t="s">
        <v>59</v>
      </c>
      <c r="B8" s="618"/>
      <c r="C8" s="618"/>
      <c r="D8" s="618"/>
      <c r="E8" s="619" t="s">
        <v>8</v>
      </c>
      <c r="F8" s="620"/>
      <c r="G8" s="620"/>
      <c r="H8" s="620"/>
      <c r="I8" s="620"/>
      <c r="J8" s="621"/>
    </row>
    <row r="9" spans="1:14" ht="23.25" customHeight="1" x14ac:dyDescent="0.25">
      <c r="A9" s="618"/>
      <c r="B9" s="618"/>
      <c r="C9" s="618"/>
      <c r="D9" s="618"/>
      <c r="E9" s="618" t="s">
        <v>60</v>
      </c>
      <c r="F9" s="618"/>
      <c r="G9" s="618" t="s">
        <v>61</v>
      </c>
      <c r="H9" s="618"/>
      <c r="I9" s="618"/>
      <c r="J9" s="618"/>
    </row>
    <row r="10" spans="1:14" ht="23.25" customHeight="1" x14ac:dyDescent="0.25">
      <c r="A10" s="618"/>
      <c r="B10" s="618"/>
      <c r="C10" s="618"/>
      <c r="D10" s="618"/>
      <c r="E10" s="622" t="s">
        <v>62</v>
      </c>
      <c r="F10" s="622"/>
      <c r="G10" s="623" t="s">
        <v>63</v>
      </c>
      <c r="H10" s="589"/>
      <c r="I10" s="589"/>
      <c r="J10" s="590"/>
    </row>
    <row r="11" spans="1:14" ht="43.5" customHeight="1" x14ac:dyDescent="0.25">
      <c r="A11" s="618"/>
      <c r="B11" s="618"/>
      <c r="C11" s="618"/>
      <c r="D11" s="618"/>
      <c r="E11" s="592" t="s">
        <v>345</v>
      </c>
      <c r="F11" s="593"/>
      <c r="G11" s="584" t="s">
        <v>434</v>
      </c>
      <c r="H11" s="584"/>
      <c r="I11" s="584"/>
      <c r="J11" s="584"/>
    </row>
    <row r="12" spans="1:14" ht="43.5" customHeight="1" x14ac:dyDescent="0.25">
      <c r="A12" s="618"/>
      <c r="B12" s="618"/>
      <c r="C12" s="618"/>
      <c r="D12" s="618"/>
      <c r="E12" s="592" t="s">
        <v>483</v>
      </c>
      <c r="F12" s="593"/>
      <c r="G12" s="584" t="s">
        <v>314</v>
      </c>
      <c r="H12" s="584"/>
      <c r="I12" s="584"/>
      <c r="J12" s="584"/>
      <c r="K12" s="152"/>
    </row>
    <row r="13" spans="1:14" ht="43.5" customHeight="1" x14ac:dyDescent="0.25">
      <c r="A13" s="618"/>
      <c r="B13" s="618"/>
      <c r="C13" s="618"/>
      <c r="D13" s="618"/>
      <c r="E13" s="594" t="s">
        <v>313</v>
      </c>
      <c r="F13" s="595"/>
      <c r="G13" s="584" t="s">
        <v>315</v>
      </c>
      <c r="H13" s="584"/>
      <c r="I13" s="584"/>
      <c r="J13" s="584"/>
    </row>
    <row r="14" spans="1:14" ht="43.5" customHeight="1" x14ac:dyDescent="0.25">
      <c r="A14" s="618"/>
      <c r="B14" s="618"/>
      <c r="C14" s="618"/>
      <c r="D14" s="618"/>
      <c r="E14" s="592" t="s">
        <v>435</v>
      </c>
      <c r="F14" s="593"/>
      <c r="G14" s="584" t="s">
        <v>342</v>
      </c>
      <c r="H14" s="584"/>
      <c r="I14" s="584"/>
      <c r="J14" s="584"/>
    </row>
    <row r="15" spans="1:14" ht="49.5" customHeight="1" x14ac:dyDescent="0.25">
      <c r="A15" s="618"/>
      <c r="B15" s="618"/>
      <c r="C15" s="618"/>
      <c r="D15" s="618"/>
      <c r="E15" s="624" t="s">
        <v>362</v>
      </c>
      <c r="F15" s="625"/>
      <c r="G15" s="584" t="s">
        <v>436</v>
      </c>
      <c r="H15" s="584"/>
      <c r="I15" s="584"/>
      <c r="J15" s="584"/>
    </row>
    <row r="16" spans="1:14" ht="49.5" customHeight="1" x14ac:dyDescent="0.25">
      <c r="A16" s="618"/>
      <c r="B16" s="618"/>
      <c r="C16" s="618"/>
      <c r="D16" s="618"/>
      <c r="E16" s="592" t="s">
        <v>437</v>
      </c>
      <c r="F16" s="593"/>
      <c r="G16" s="584" t="s">
        <v>316</v>
      </c>
      <c r="H16" s="584"/>
      <c r="I16" s="584"/>
      <c r="J16" s="584"/>
      <c r="K16" s="607"/>
      <c r="L16" s="608"/>
    </row>
    <row r="17" spans="1:10" ht="54.75" customHeight="1" x14ac:dyDescent="0.25">
      <c r="A17" s="618"/>
      <c r="B17" s="618"/>
      <c r="C17" s="618"/>
      <c r="D17" s="618"/>
      <c r="E17" s="594" t="s">
        <v>438</v>
      </c>
      <c r="F17" s="595"/>
      <c r="G17" s="581" t="s">
        <v>439</v>
      </c>
      <c r="H17" s="581"/>
      <c r="I17" s="581"/>
      <c r="J17" s="581"/>
    </row>
    <row r="18" spans="1:10" ht="48.75" customHeight="1" x14ac:dyDescent="0.25">
      <c r="A18" s="618"/>
      <c r="B18" s="618"/>
      <c r="C18" s="618"/>
      <c r="D18" s="618"/>
      <c r="E18" s="592" t="s">
        <v>355</v>
      </c>
      <c r="F18" s="593"/>
      <c r="G18" s="584" t="s">
        <v>440</v>
      </c>
      <c r="H18" s="584"/>
      <c r="I18" s="584"/>
      <c r="J18" s="584"/>
    </row>
    <row r="19" spans="1:10" ht="54.75" customHeight="1" x14ac:dyDescent="0.25">
      <c r="A19" s="618"/>
      <c r="B19" s="618"/>
      <c r="C19" s="618"/>
      <c r="D19" s="618"/>
      <c r="E19" s="594" t="s">
        <v>411</v>
      </c>
      <c r="F19" s="595"/>
      <c r="G19" s="584" t="s">
        <v>441</v>
      </c>
      <c r="H19" s="584"/>
      <c r="I19" s="584"/>
      <c r="J19" s="584"/>
    </row>
    <row r="20" spans="1:10" ht="59.25" customHeight="1" x14ac:dyDescent="0.25">
      <c r="A20" s="618"/>
      <c r="B20" s="618"/>
      <c r="C20" s="618"/>
      <c r="D20" s="618"/>
      <c r="E20" s="594" t="s">
        <v>412</v>
      </c>
      <c r="F20" s="596"/>
      <c r="G20" s="597" t="s">
        <v>442</v>
      </c>
      <c r="H20" s="597"/>
      <c r="I20" s="597"/>
      <c r="J20" s="597"/>
    </row>
    <row r="21" spans="1:10" ht="59.25" customHeight="1" x14ac:dyDescent="0.25">
      <c r="A21" s="618"/>
      <c r="B21" s="618"/>
      <c r="C21" s="618"/>
      <c r="D21" s="618"/>
      <c r="E21" s="600" t="s">
        <v>443</v>
      </c>
      <c r="F21" s="601"/>
      <c r="G21" s="602" t="s">
        <v>444</v>
      </c>
      <c r="H21" s="603"/>
      <c r="I21" s="603"/>
      <c r="J21" s="535"/>
    </row>
    <row r="22" spans="1:10" ht="49.5" customHeight="1" x14ac:dyDescent="0.25">
      <c r="A22" s="618"/>
      <c r="B22" s="618"/>
      <c r="C22" s="618"/>
      <c r="D22" s="618"/>
      <c r="E22" s="600" t="s">
        <v>445</v>
      </c>
      <c r="F22" s="601"/>
      <c r="G22" s="604" t="s">
        <v>529</v>
      </c>
      <c r="H22" s="605"/>
      <c r="I22" s="605"/>
      <c r="J22" s="606"/>
    </row>
    <row r="23" spans="1:10" ht="51.75" customHeight="1" x14ac:dyDescent="0.25">
      <c r="A23" s="543" t="s">
        <v>6</v>
      </c>
      <c r="B23" s="543" t="s">
        <v>61</v>
      </c>
      <c r="C23" s="552" t="s">
        <v>64</v>
      </c>
      <c r="D23" s="552"/>
      <c r="E23" s="587" t="s">
        <v>485</v>
      </c>
      <c r="F23" s="552"/>
      <c r="G23" s="588" t="s">
        <v>486</v>
      </c>
      <c r="H23" s="589"/>
      <c r="I23" s="589"/>
      <c r="J23" s="590"/>
    </row>
    <row r="24" spans="1:10" ht="50.25" customHeight="1" x14ac:dyDescent="0.25">
      <c r="A24" s="543"/>
      <c r="B24" s="544"/>
      <c r="C24" s="553" t="s">
        <v>320</v>
      </c>
      <c r="D24" s="591"/>
      <c r="E24" s="532" t="s">
        <v>489</v>
      </c>
      <c r="F24" s="532"/>
      <c r="G24" s="584" t="s">
        <v>490</v>
      </c>
      <c r="H24" s="598"/>
      <c r="I24" s="598"/>
      <c r="J24" s="598"/>
    </row>
    <row r="25" spans="1:10" ht="57" customHeight="1" x14ac:dyDescent="0.25">
      <c r="A25" s="543"/>
      <c r="B25" s="544"/>
      <c r="C25" s="553" t="s">
        <v>446</v>
      </c>
      <c r="D25" s="591"/>
      <c r="E25" s="532" t="s">
        <v>468</v>
      </c>
      <c r="F25" s="532"/>
      <c r="G25" s="577" t="s">
        <v>471</v>
      </c>
      <c r="H25" s="577"/>
      <c r="I25" s="577"/>
      <c r="J25" s="577"/>
    </row>
    <row r="26" spans="1:10" ht="45" customHeight="1" x14ac:dyDescent="0.25">
      <c r="A26" s="543"/>
      <c r="B26" s="544"/>
      <c r="C26" s="584" t="s">
        <v>447</v>
      </c>
      <c r="D26" s="599"/>
      <c r="E26" s="532" t="s">
        <v>469</v>
      </c>
      <c r="F26" s="532"/>
      <c r="G26" s="577" t="s">
        <v>472</v>
      </c>
      <c r="H26" s="577"/>
      <c r="I26" s="577"/>
      <c r="J26" s="577"/>
    </row>
    <row r="27" spans="1:10" ht="49.5" customHeight="1" x14ac:dyDescent="0.25">
      <c r="A27" s="543"/>
      <c r="B27" s="544"/>
      <c r="C27" s="581" t="s">
        <v>410</v>
      </c>
      <c r="D27" s="582"/>
      <c r="E27" s="586" t="s">
        <v>433</v>
      </c>
      <c r="F27" s="586"/>
      <c r="G27" s="577" t="s">
        <v>473</v>
      </c>
      <c r="H27" s="577"/>
      <c r="I27" s="577"/>
      <c r="J27" s="577"/>
    </row>
    <row r="28" spans="1:10" ht="69" customHeight="1" x14ac:dyDescent="0.25">
      <c r="A28" s="543"/>
      <c r="B28" s="544"/>
      <c r="C28" s="581" t="s">
        <v>448</v>
      </c>
      <c r="D28" s="582"/>
      <c r="E28" s="532" t="s">
        <v>470</v>
      </c>
      <c r="F28" s="530"/>
      <c r="G28" s="577" t="s">
        <v>474</v>
      </c>
      <c r="H28" s="577"/>
      <c r="I28" s="577"/>
      <c r="J28" s="577"/>
    </row>
    <row r="29" spans="1:10" ht="54" customHeight="1" x14ac:dyDescent="0.25">
      <c r="A29" s="543"/>
      <c r="B29" s="544"/>
      <c r="C29" s="581" t="s">
        <v>353</v>
      </c>
      <c r="D29" s="582"/>
      <c r="E29" s="583" t="s">
        <v>520</v>
      </c>
      <c r="F29" s="583"/>
      <c r="G29" s="531"/>
      <c r="H29" s="531"/>
      <c r="I29" s="531"/>
      <c r="J29" s="531"/>
    </row>
    <row r="30" spans="1:10" ht="39" customHeight="1" x14ac:dyDescent="0.25">
      <c r="A30" s="543"/>
      <c r="B30" s="544"/>
      <c r="C30" s="584" t="s">
        <v>449</v>
      </c>
      <c r="D30" s="584"/>
      <c r="E30" s="571" t="s">
        <v>467</v>
      </c>
      <c r="F30" s="572"/>
      <c r="G30" s="585"/>
      <c r="H30" s="585"/>
      <c r="I30" s="585"/>
      <c r="J30" s="585"/>
    </row>
    <row r="31" spans="1:10" ht="81" customHeight="1" x14ac:dyDescent="0.25">
      <c r="A31" s="543"/>
      <c r="B31" s="544"/>
      <c r="C31" s="576" t="s">
        <v>450</v>
      </c>
      <c r="D31" s="577"/>
      <c r="E31" s="578" t="s">
        <v>518</v>
      </c>
      <c r="F31" s="579"/>
      <c r="G31" s="580"/>
      <c r="H31" s="580"/>
      <c r="I31" s="580"/>
      <c r="J31" s="580"/>
    </row>
    <row r="32" spans="1:10" ht="30.75" customHeight="1" x14ac:dyDescent="0.25">
      <c r="A32" s="543"/>
      <c r="B32" s="544"/>
      <c r="C32" s="581" t="s">
        <v>354</v>
      </c>
      <c r="D32" s="581"/>
      <c r="E32" s="571" t="s">
        <v>522</v>
      </c>
      <c r="F32" s="572"/>
      <c r="G32" s="556"/>
      <c r="H32" s="573"/>
      <c r="I32" s="573"/>
      <c r="J32" s="574"/>
    </row>
    <row r="33" spans="1:10" ht="57.75" customHeight="1" x14ac:dyDescent="0.25">
      <c r="A33" s="543"/>
      <c r="B33" s="544"/>
      <c r="C33" s="569" t="s">
        <v>523</v>
      </c>
      <c r="D33" s="570"/>
      <c r="E33" s="571" t="s">
        <v>484</v>
      </c>
      <c r="F33" s="572"/>
      <c r="G33" s="556"/>
      <c r="H33" s="573"/>
      <c r="I33" s="573"/>
      <c r="J33" s="574"/>
    </row>
    <row r="34" spans="1:10" ht="27" customHeight="1" x14ac:dyDescent="0.25">
      <c r="A34" s="543"/>
      <c r="B34" s="544"/>
      <c r="C34" s="575" t="s">
        <v>451</v>
      </c>
      <c r="D34" s="575"/>
      <c r="E34" s="566"/>
      <c r="F34" s="541"/>
      <c r="G34" s="166"/>
      <c r="H34" s="164"/>
      <c r="I34" s="164"/>
      <c r="J34" s="165"/>
    </row>
    <row r="35" spans="1:10" x14ac:dyDescent="0.25">
      <c r="A35" s="543"/>
      <c r="B35" s="544"/>
      <c r="C35" s="534" t="s">
        <v>524</v>
      </c>
      <c r="D35" s="535"/>
      <c r="E35" s="167"/>
      <c r="F35" s="247"/>
      <c r="G35" s="166"/>
      <c r="H35" s="164"/>
      <c r="I35" s="164"/>
      <c r="J35" s="165"/>
    </row>
    <row r="36" spans="1:10" x14ac:dyDescent="0.25">
      <c r="A36" s="543"/>
      <c r="B36" s="544"/>
      <c r="C36" s="540" t="s">
        <v>452</v>
      </c>
      <c r="D36" s="541"/>
      <c r="E36" s="167"/>
      <c r="F36" s="247"/>
      <c r="G36" s="166"/>
      <c r="H36" s="164"/>
      <c r="I36" s="164"/>
      <c r="J36" s="165"/>
    </row>
    <row r="37" spans="1:10" x14ac:dyDescent="0.25">
      <c r="A37" s="543"/>
      <c r="B37" s="544"/>
      <c r="C37" s="534" t="s">
        <v>365</v>
      </c>
      <c r="D37" s="535"/>
      <c r="E37" s="566"/>
      <c r="F37" s="567"/>
      <c r="G37" s="166"/>
      <c r="H37" s="164"/>
      <c r="I37" s="164"/>
      <c r="J37" s="165"/>
    </row>
    <row r="38" spans="1:10" ht="43.5" customHeight="1" x14ac:dyDescent="0.25">
      <c r="A38" s="543"/>
      <c r="B38" s="543"/>
      <c r="C38" s="540" t="s">
        <v>453</v>
      </c>
      <c r="D38" s="541"/>
      <c r="E38" s="568"/>
      <c r="F38" s="568"/>
      <c r="G38" s="568"/>
      <c r="H38" s="568"/>
      <c r="I38" s="568"/>
      <c r="J38" s="568"/>
    </row>
    <row r="39" spans="1:10" ht="32.25" customHeight="1" x14ac:dyDescent="0.25">
      <c r="A39" s="543"/>
      <c r="B39" s="284"/>
      <c r="C39" s="534" t="s">
        <v>454</v>
      </c>
      <c r="D39" s="535"/>
      <c r="E39" s="166"/>
      <c r="F39" s="165"/>
      <c r="G39" s="166"/>
      <c r="H39" s="164"/>
      <c r="I39" s="164"/>
      <c r="J39" s="165"/>
    </row>
    <row r="40" spans="1:10" ht="47.25" customHeight="1" x14ac:dyDescent="0.25">
      <c r="A40" s="543"/>
      <c r="B40" s="284"/>
      <c r="C40" s="563" t="s">
        <v>455</v>
      </c>
      <c r="D40" s="564"/>
      <c r="E40" s="527"/>
      <c r="F40" s="529"/>
      <c r="G40" s="166"/>
      <c r="H40" s="164"/>
      <c r="I40" s="164"/>
      <c r="J40" s="165"/>
    </row>
    <row r="41" spans="1:10" ht="33" customHeight="1" x14ac:dyDescent="0.25">
      <c r="A41" s="543"/>
      <c r="B41" s="284"/>
      <c r="C41" s="531" t="s">
        <v>364</v>
      </c>
      <c r="D41" s="531"/>
      <c r="E41" s="556"/>
      <c r="F41" s="557"/>
      <c r="G41" s="556"/>
      <c r="H41" s="565"/>
      <c r="I41" s="565"/>
      <c r="J41" s="557"/>
    </row>
    <row r="42" spans="1:10" ht="57.75" customHeight="1" x14ac:dyDescent="0.25">
      <c r="A42" s="543"/>
      <c r="B42" s="284"/>
      <c r="C42" s="554" t="s">
        <v>456</v>
      </c>
      <c r="D42" s="555"/>
      <c r="E42" s="556"/>
      <c r="F42" s="557"/>
      <c r="G42" s="527"/>
      <c r="H42" s="528"/>
      <c r="I42" s="528"/>
      <c r="J42" s="529"/>
    </row>
    <row r="43" spans="1:10" ht="57" customHeight="1" x14ac:dyDescent="0.25">
      <c r="A43" s="543"/>
      <c r="B43" s="284"/>
      <c r="C43" s="558" t="s">
        <v>482</v>
      </c>
      <c r="D43" s="559"/>
      <c r="E43" s="166"/>
      <c r="F43" s="248"/>
      <c r="G43" s="527"/>
      <c r="H43" s="528"/>
      <c r="I43" s="528"/>
      <c r="J43" s="529"/>
    </row>
    <row r="44" spans="1:10" ht="23.25" customHeight="1" x14ac:dyDescent="0.25">
      <c r="A44" s="543"/>
      <c r="B44" s="284"/>
      <c r="C44" s="560" t="s">
        <v>525</v>
      </c>
      <c r="D44" s="561"/>
      <c r="E44" s="166"/>
      <c r="F44" s="248"/>
      <c r="G44" s="527"/>
      <c r="H44" s="528"/>
      <c r="I44" s="528"/>
      <c r="J44" s="529"/>
    </row>
    <row r="45" spans="1:10" ht="28.5" customHeight="1" x14ac:dyDescent="0.25">
      <c r="A45" s="543"/>
      <c r="B45" s="284"/>
      <c r="C45" s="558" t="s">
        <v>526</v>
      </c>
      <c r="D45" s="559"/>
      <c r="E45" s="166"/>
      <c r="F45" s="248"/>
      <c r="G45" s="527"/>
      <c r="H45" s="528"/>
      <c r="I45" s="528"/>
      <c r="J45" s="529"/>
    </row>
    <row r="46" spans="1:10" ht="66" customHeight="1" x14ac:dyDescent="0.25">
      <c r="A46" s="543"/>
      <c r="B46" s="543" t="s">
        <v>60</v>
      </c>
      <c r="C46" s="545"/>
      <c r="D46" s="546"/>
      <c r="E46" s="547" t="s">
        <v>487</v>
      </c>
      <c r="F46" s="548"/>
      <c r="G46" s="549" t="s">
        <v>488</v>
      </c>
      <c r="H46" s="550"/>
      <c r="I46" s="550"/>
      <c r="J46" s="551"/>
    </row>
    <row r="47" spans="1:10" ht="51.75" customHeight="1" x14ac:dyDescent="0.25">
      <c r="A47" s="543"/>
      <c r="B47" s="544"/>
      <c r="C47" s="552" t="s">
        <v>65</v>
      </c>
      <c r="D47" s="552"/>
      <c r="E47" s="532" t="s">
        <v>457</v>
      </c>
      <c r="F47" s="532"/>
      <c r="G47" s="532" t="s">
        <v>458</v>
      </c>
      <c r="H47" s="532"/>
      <c r="I47" s="532"/>
      <c r="J47" s="532"/>
    </row>
    <row r="48" spans="1:10" ht="93" customHeight="1" x14ac:dyDescent="0.25">
      <c r="A48" s="543"/>
      <c r="B48" s="544"/>
      <c r="C48" s="553" t="s">
        <v>352</v>
      </c>
      <c r="D48" s="553"/>
      <c r="E48" s="532" t="s">
        <v>475</v>
      </c>
      <c r="F48" s="532"/>
      <c r="G48" s="532" t="s">
        <v>512</v>
      </c>
      <c r="H48" s="532"/>
      <c r="I48" s="532"/>
      <c r="J48" s="532"/>
    </row>
    <row r="49" spans="1:10" ht="100.5" customHeight="1" x14ac:dyDescent="0.25">
      <c r="A49" s="543"/>
      <c r="B49" s="544"/>
      <c r="C49" s="553" t="s">
        <v>317</v>
      </c>
      <c r="D49" s="553"/>
      <c r="E49" s="532" t="s">
        <v>476</v>
      </c>
      <c r="F49" s="532"/>
      <c r="G49" s="532" t="s">
        <v>478</v>
      </c>
      <c r="H49" s="532"/>
      <c r="I49" s="532"/>
      <c r="J49" s="532"/>
    </row>
    <row r="50" spans="1:10" ht="96.75" customHeight="1" x14ac:dyDescent="0.25">
      <c r="A50" s="543"/>
      <c r="B50" s="544"/>
      <c r="C50" s="553" t="s">
        <v>318</v>
      </c>
      <c r="D50" s="553"/>
      <c r="E50" s="532" t="s">
        <v>477</v>
      </c>
      <c r="F50" s="536"/>
      <c r="G50" s="562"/>
      <c r="H50" s="562"/>
      <c r="I50" s="562"/>
      <c r="J50" s="562"/>
    </row>
    <row r="51" spans="1:10" ht="135" customHeight="1" x14ac:dyDescent="0.25">
      <c r="A51" s="543"/>
      <c r="B51" s="544"/>
      <c r="C51" s="521" t="s">
        <v>319</v>
      </c>
      <c r="D51" s="521"/>
      <c r="E51" s="534"/>
      <c r="F51" s="535"/>
      <c r="G51" s="536" t="s">
        <v>459</v>
      </c>
      <c r="H51" s="537"/>
      <c r="I51" s="537"/>
      <c r="J51" s="538"/>
    </row>
    <row r="52" spans="1:10" ht="69.75" customHeight="1" x14ac:dyDescent="0.25">
      <c r="A52" s="543"/>
      <c r="B52" s="544"/>
      <c r="C52" s="539" t="s">
        <v>460</v>
      </c>
      <c r="D52" s="539"/>
      <c r="E52" s="540"/>
      <c r="F52" s="541"/>
      <c r="G52" s="542" t="s">
        <v>527</v>
      </c>
      <c r="H52" s="542"/>
      <c r="I52" s="542"/>
      <c r="J52" s="542"/>
    </row>
    <row r="53" spans="1:10" ht="70.5" customHeight="1" x14ac:dyDescent="0.25">
      <c r="A53" s="543"/>
      <c r="B53" s="544"/>
      <c r="C53" s="530" t="s">
        <v>461</v>
      </c>
      <c r="D53" s="530"/>
      <c r="E53" s="531"/>
      <c r="F53" s="531"/>
      <c r="G53" s="532" t="s">
        <v>462</v>
      </c>
      <c r="H53" s="532"/>
      <c r="I53" s="532"/>
      <c r="J53" s="532"/>
    </row>
    <row r="54" spans="1:10" ht="55.5" customHeight="1" x14ac:dyDescent="0.25">
      <c r="A54" s="543"/>
      <c r="B54" s="544"/>
      <c r="C54" s="531" t="s">
        <v>463</v>
      </c>
      <c r="D54" s="531"/>
      <c r="E54" s="533"/>
      <c r="F54" s="533"/>
      <c r="G54" s="532" t="s">
        <v>464</v>
      </c>
      <c r="H54" s="532"/>
      <c r="I54" s="532"/>
      <c r="J54" s="532"/>
    </row>
    <row r="55" spans="1:10" ht="36.75" customHeight="1" x14ac:dyDescent="0.25">
      <c r="A55" s="543"/>
      <c r="B55" s="543"/>
      <c r="C55" s="521" t="s">
        <v>465</v>
      </c>
      <c r="D55" s="521"/>
      <c r="E55" s="522"/>
      <c r="F55" s="523"/>
      <c r="G55" s="524" t="s">
        <v>479</v>
      </c>
      <c r="H55" s="524"/>
      <c r="I55" s="524"/>
      <c r="J55" s="524"/>
    </row>
    <row r="56" spans="1:10" ht="73.5" customHeight="1" x14ac:dyDescent="0.25">
      <c r="A56" s="543"/>
      <c r="B56" s="543"/>
      <c r="C56" s="525" t="s">
        <v>361</v>
      </c>
      <c r="D56" s="526"/>
      <c r="E56" s="512"/>
      <c r="F56" s="513"/>
      <c r="G56" s="524" t="s">
        <v>480</v>
      </c>
      <c r="H56" s="524"/>
      <c r="I56" s="524"/>
      <c r="J56" s="524"/>
    </row>
    <row r="57" spans="1:10" ht="50.25" customHeight="1" x14ac:dyDescent="0.25">
      <c r="A57" s="543"/>
      <c r="B57" s="543"/>
      <c r="C57" s="510" t="s">
        <v>466</v>
      </c>
      <c r="D57" s="511"/>
      <c r="E57" s="516"/>
      <c r="F57" s="517"/>
      <c r="G57" s="518"/>
      <c r="H57" s="518"/>
      <c r="I57" s="518"/>
      <c r="J57" s="518"/>
    </row>
    <row r="58" spans="1:10" ht="54" customHeight="1" x14ac:dyDescent="0.25">
      <c r="A58" s="543"/>
      <c r="B58" s="543"/>
      <c r="C58" s="519" t="s">
        <v>513</v>
      </c>
      <c r="D58" s="520"/>
      <c r="E58" s="512"/>
      <c r="F58" s="513"/>
      <c r="G58" s="514"/>
      <c r="H58" s="514"/>
      <c r="I58" s="514"/>
      <c r="J58" s="514"/>
    </row>
    <row r="59" spans="1:10" ht="70.5" customHeight="1" x14ac:dyDescent="0.25">
      <c r="A59" s="543"/>
      <c r="B59" s="543"/>
      <c r="C59" s="510" t="s">
        <v>481</v>
      </c>
      <c r="D59" s="511"/>
      <c r="E59" s="512"/>
      <c r="F59" s="513"/>
      <c r="G59" s="514"/>
      <c r="H59" s="514"/>
      <c r="I59" s="514"/>
      <c r="J59" s="514"/>
    </row>
    <row r="60" spans="1:10" x14ac:dyDescent="0.25">
      <c r="C60" s="283"/>
      <c r="D60" s="283"/>
      <c r="E60" s="515"/>
      <c r="F60" s="515"/>
      <c r="G60" s="515"/>
      <c r="H60" s="515"/>
      <c r="I60" s="515"/>
      <c r="J60" s="515"/>
    </row>
    <row r="61" spans="1:10" x14ac:dyDescent="0.25">
      <c r="C61" s="283"/>
      <c r="D61" s="283"/>
      <c r="E61" s="335"/>
      <c r="F61" s="335"/>
      <c r="G61" s="335"/>
      <c r="H61" s="335"/>
      <c r="I61" s="335"/>
      <c r="J61" s="335"/>
    </row>
    <row r="62" spans="1:10" x14ac:dyDescent="0.25">
      <c r="E62" s="335"/>
      <c r="F62" s="335"/>
      <c r="G62" s="335"/>
      <c r="H62" s="335"/>
      <c r="I62" s="335"/>
      <c r="J62" s="335"/>
    </row>
    <row r="63" spans="1:10" x14ac:dyDescent="0.25">
      <c r="E63" s="335"/>
      <c r="F63" s="335"/>
      <c r="G63" s="335"/>
      <c r="H63" s="335"/>
      <c r="I63" s="335"/>
      <c r="J63" s="335"/>
    </row>
    <row r="64" spans="1:10" x14ac:dyDescent="0.25">
      <c r="E64" s="335"/>
      <c r="F64" s="335"/>
      <c r="G64" s="335"/>
      <c r="H64" s="335"/>
      <c r="I64" s="335"/>
      <c r="J64" s="335"/>
    </row>
    <row r="65" spans="5:10" x14ac:dyDescent="0.25">
      <c r="E65" s="335"/>
      <c r="F65" s="335"/>
      <c r="G65" s="335"/>
      <c r="H65" s="335"/>
      <c r="I65" s="335"/>
      <c r="J65" s="335"/>
    </row>
    <row r="66" spans="5:10" x14ac:dyDescent="0.25">
      <c r="E66" s="335"/>
      <c r="F66" s="335"/>
      <c r="G66" s="335"/>
      <c r="H66" s="335"/>
      <c r="I66" s="335"/>
      <c r="J66" s="335"/>
    </row>
    <row r="67" spans="5:10" x14ac:dyDescent="0.25">
      <c r="E67" s="335"/>
      <c r="F67" s="335"/>
      <c r="G67" s="335"/>
      <c r="H67" s="335"/>
      <c r="I67" s="335"/>
      <c r="J67" s="335"/>
    </row>
    <row r="68" spans="5:10" x14ac:dyDescent="0.25">
      <c r="E68" s="335"/>
      <c r="F68" s="335"/>
      <c r="G68" s="335"/>
      <c r="H68" s="335"/>
      <c r="I68" s="335"/>
      <c r="J68" s="335"/>
    </row>
    <row r="69" spans="5:10" x14ac:dyDescent="0.25">
      <c r="E69" s="335"/>
      <c r="F69" s="335"/>
      <c r="G69" s="335"/>
      <c r="H69" s="335"/>
      <c r="I69" s="335"/>
      <c r="J69" s="335"/>
    </row>
    <row r="70" spans="5:10" x14ac:dyDescent="0.25">
      <c r="E70" s="335"/>
      <c r="F70" s="335"/>
      <c r="G70" s="335"/>
      <c r="H70" s="335"/>
      <c r="I70" s="335"/>
      <c r="J70" s="335"/>
    </row>
    <row r="71" spans="5:10" x14ac:dyDescent="0.25">
      <c r="E71" s="335"/>
      <c r="F71" s="335"/>
      <c r="G71" s="335"/>
      <c r="H71" s="335"/>
      <c r="I71" s="335"/>
      <c r="J71" s="335"/>
    </row>
    <row r="72" spans="5:10" x14ac:dyDescent="0.25">
      <c r="E72" s="335"/>
      <c r="F72" s="335"/>
      <c r="G72" s="335"/>
      <c r="H72" s="335"/>
      <c r="I72" s="335"/>
      <c r="J72" s="335"/>
    </row>
    <row r="73" spans="5:10" x14ac:dyDescent="0.25">
      <c r="E73" s="335"/>
      <c r="F73" s="335"/>
      <c r="G73" s="335"/>
      <c r="H73" s="335"/>
      <c r="I73" s="335"/>
      <c r="J73" s="335"/>
    </row>
    <row r="74" spans="5:10" x14ac:dyDescent="0.25">
      <c r="E74" s="335"/>
      <c r="F74" s="335"/>
      <c r="G74" s="335"/>
      <c r="H74" s="335"/>
      <c r="I74" s="335"/>
      <c r="J74" s="335"/>
    </row>
    <row r="75" spans="5:10" x14ac:dyDescent="0.25">
      <c r="E75" s="335"/>
      <c r="F75" s="335"/>
      <c r="G75" s="335"/>
      <c r="H75" s="335"/>
      <c r="I75" s="335"/>
      <c r="J75" s="335"/>
    </row>
    <row r="76" spans="5:10" x14ac:dyDescent="0.25">
      <c r="E76" s="335"/>
      <c r="F76" s="335"/>
      <c r="G76" s="335"/>
      <c r="H76" s="335"/>
      <c r="I76" s="335"/>
      <c r="J76" s="335"/>
    </row>
    <row r="77" spans="5:10" x14ac:dyDescent="0.25">
      <c r="E77" s="335"/>
      <c r="F77" s="335"/>
      <c r="G77" s="335"/>
      <c r="H77" s="335"/>
      <c r="I77" s="335"/>
      <c r="J77" s="335"/>
    </row>
    <row r="78" spans="5:10" x14ac:dyDescent="0.25">
      <c r="E78" s="335"/>
      <c r="F78" s="335"/>
      <c r="G78" s="335"/>
      <c r="H78" s="335"/>
      <c r="I78" s="335"/>
      <c r="J78" s="335"/>
    </row>
    <row r="79" spans="5:10" x14ac:dyDescent="0.25">
      <c r="E79" s="335"/>
      <c r="F79" s="335"/>
      <c r="G79" s="335"/>
      <c r="H79" s="335"/>
      <c r="I79" s="335"/>
      <c r="J79" s="335"/>
    </row>
    <row r="80" spans="5:10" x14ac:dyDescent="0.25">
      <c r="E80" s="335"/>
      <c r="F80" s="335"/>
      <c r="G80" s="335"/>
      <c r="H80" s="335"/>
      <c r="I80" s="335"/>
      <c r="J80" s="335"/>
    </row>
    <row r="81" spans="5:10" x14ac:dyDescent="0.25">
      <c r="E81" s="335"/>
      <c r="F81" s="335"/>
      <c r="G81" s="335"/>
      <c r="H81" s="335"/>
      <c r="I81" s="335"/>
      <c r="J81" s="335"/>
    </row>
    <row r="82" spans="5:10" x14ac:dyDescent="0.25">
      <c r="E82" s="335"/>
      <c r="F82" s="335"/>
      <c r="G82" s="335"/>
      <c r="H82" s="335"/>
      <c r="I82" s="335"/>
      <c r="J82" s="335"/>
    </row>
    <row r="83" spans="5:10" x14ac:dyDescent="0.25">
      <c r="E83" s="335"/>
      <c r="F83" s="335"/>
      <c r="G83" s="335"/>
      <c r="H83" s="335"/>
      <c r="I83" s="335"/>
      <c r="J83" s="335"/>
    </row>
    <row r="84" spans="5:10" x14ac:dyDescent="0.25">
      <c r="E84" s="335"/>
      <c r="F84" s="335"/>
      <c r="G84" s="335"/>
      <c r="H84" s="335"/>
      <c r="I84" s="335"/>
      <c r="J84" s="335"/>
    </row>
    <row r="85" spans="5:10" x14ac:dyDescent="0.25">
      <c r="E85" s="335"/>
      <c r="F85" s="335"/>
      <c r="G85" s="335"/>
      <c r="H85" s="335"/>
      <c r="I85" s="335"/>
      <c r="J85" s="335"/>
    </row>
    <row r="86" spans="5:10" x14ac:dyDescent="0.25">
      <c r="E86" s="335"/>
      <c r="F86" s="335"/>
      <c r="G86" s="335"/>
      <c r="H86" s="335"/>
      <c r="I86" s="335"/>
      <c r="J86" s="335"/>
    </row>
    <row r="87" spans="5:10" x14ac:dyDescent="0.25">
      <c r="E87" s="335"/>
      <c r="F87" s="335"/>
      <c r="G87" s="335"/>
      <c r="H87" s="335"/>
      <c r="I87" s="335"/>
      <c r="J87" s="335"/>
    </row>
    <row r="88" spans="5:10" x14ac:dyDescent="0.25">
      <c r="E88" s="335"/>
      <c r="F88" s="335"/>
      <c r="G88" s="335"/>
      <c r="H88" s="335"/>
      <c r="I88" s="335"/>
      <c r="J88" s="335"/>
    </row>
    <row r="89" spans="5:10" x14ac:dyDescent="0.25">
      <c r="E89" s="335"/>
      <c r="F89" s="335"/>
      <c r="G89" s="335"/>
      <c r="H89" s="335"/>
      <c r="I89" s="335"/>
      <c r="J89" s="335"/>
    </row>
    <row r="90" spans="5:10" x14ac:dyDescent="0.25">
      <c r="E90" s="335"/>
      <c r="F90" s="335"/>
      <c r="G90" s="335"/>
      <c r="H90" s="335"/>
      <c r="I90" s="335"/>
      <c r="J90" s="335"/>
    </row>
    <row r="91" spans="5:10" x14ac:dyDescent="0.25">
      <c r="E91" s="335"/>
      <c r="F91" s="335"/>
      <c r="G91" s="335"/>
      <c r="H91" s="335"/>
      <c r="I91" s="335"/>
      <c r="J91" s="335"/>
    </row>
    <row r="92" spans="5:10" x14ac:dyDescent="0.25">
      <c r="E92" s="335"/>
      <c r="F92" s="335"/>
      <c r="G92" s="335"/>
      <c r="H92" s="335"/>
      <c r="I92" s="335"/>
      <c r="J92" s="335"/>
    </row>
    <row r="93" spans="5:10" x14ac:dyDescent="0.25">
      <c r="E93" s="335"/>
      <c r="F93" s="335"/>
      <c r="G93" s="335"/>
      <c r="H93" s="335"/>
      <c r="I93" s="335"/>
      <c r="J93" s="335"/>
    </row>
    <row r="94" spans="5:10" x14ac:dyDescent="0.25">
      <c r="E94" s="335"/>
      <c r="F94" s="335"/>
      <c r="G94" s="335"/>
      <c r="H94" s="335"/>
      <c r="I94" s="335"/>
      <c r="J94" s="335"/>
    </row>
    <row r="95" spans="5:10" x14ac:dyDescent="0.25">
      <c r="E95" s="335"/>
      <c r="F95" s="335"/>
      <c r="G95" s="335"/>
      <c r="H95" s="335"/>
      <c r="I95" s="335"/>
      <c r="J95" s="335"/>
    </row>
    <row r="96" spans="5:10" x14ac:dyDescent="0.25">
      <c r="E96" s="335"/>
      <c r="F96" s="335"/>
      <c r="G96" s="335"/>
      <c r="H96" s="335"/>
      <c r="I96" s="335"/>
      <c r="J96" s="335"/>
    </row>
    <row r="97" spans="5:10" x14ac:dyDescent="0.25">
      <c r="E97" s="335"/>
      <c r="F97" s="335"/>
      <c r="G97" s="335"/>
      <c r="H97" s="335"/>
      <c r="I97" s="335"/>
      <c r="J97" s="335"/>
    </row>
    <row r="98" spans="5:10" x14ac:dyDescent="0.25">
      <c r="E98" s="335"/>
      <c r="F98" s="335"/>
      <c r="G98" s="335"/>
      <c r="H98" s="335"/>
      <c r="I98" s="335"/>
      <c r="J98" s="335"/>
    </row>
    <row r="99" spans="5:10" x14ac:dyDescent="0.25">
      <c r="E99" s="335"/>
      <c r="F99" s="335"/>
      <c r="G99" s="335"/>
      <c r="H99" s="335"/>
      <c r="I99" s="335"/>
      <c r="J99" s="335"/>
    </row>
    <row r="100" spans="5:10" x14ac:dyDescent="0.25">
      <c r="E100" s="335"/>
      <c r="F100" s="335"/>
      <c r="G100" s="335"/>
      <c r="H100" s="335"/>
      <c r="I100" s="335"/>
      <c r="J100" s="335"/>
    </row>
    <row r="101" spans="5:10" x14ac:dyDescent="0.25">
      <c r="E101" s="335"/>
      <c r="F101" s="335"/>
      <c r="G101" s="335"/>
      <c r="H101" s="335"/>
      <c r="I101" s="335"/>
      <c r="J101" s="335"/>
    </row>
    <row r="102" spans="5:10" x14ac:dyDescent="0.25">
      <c r="E102" s="335"/>
      <c r="F102" s="335"/>
      <c r="G102" s="335"/>
      <c r="H102" s="335"/>
      <c r="I102" s="335"/>
      <c r="J102" s="335"/>
    </row>
    <row r="103" spans="5:10" x14ac:dyDescent="0.25">
      <c r="E103" s="335"/>
      <c r="F103" s="335"/>
      <c r="G103" s="335"/>
      <c r="H103" s="335"/>
      <c r="I103" s="335"/>
      <c r="J103" s="335"/>
    </row>
    <row r="104" spans="5:10" x14ac:dyDescent="0.25">
      <c r="E104" s="335"/>
      <c r="F104" s="335"/>
      <c r="G104" s="335"/>
      <c r="H104" s="335"/>
      <c r="I104" s="335"/>
      <c r="J104" s="335"/>
    </row>
    <row r="105" spans="5:10" x14ac:dyDescent="0.25">
      <c r="E105" s="335"/>
      <c r="F105" s="335"/>
      <c r="G105" s="335"/>
      <c r="H105" s="335"/>
      <c r="I105" s="335"/>
      <c r="J105" s="335"/>
    </row>
    <row r="106" spans="5:10" x14ac:dyDescent="0.25">
      <c r="E106" s="335"/>
      <c r="F106" s="335"/>
      <c r="G106" s="335"/>
      <c r="H106" s="335"/>
      <c r="I106" s="335"/>
      <c r="J106" s="335"/>
    </row>
    <row r="107" spans="5:10" x14ac:dyDescent="0.25">
      <c r="E107" s="335"/>
      <c r="F107" s="335"/>
      <c r="G107" s="335"/>
      <c r="H107" s="335"/>
      <c r="I107" s="335"/>
      <c r="J107" s="335"/>
    </row>
    <row r="108" spans="5:10" x14ac:dyDescent="0.25">
      <c r="E108" s="335"/>
      <c r="F108" s="335"/>
      <c r="G108" s="335"/>
      <c r="H108" s="335"/>
      <c r="I108" s="335"/>
      <c r="J108" s="335"/>
    </row>
    <row r="109" spans="5:10" x14ac:dyDescent="0.25">
      <c r="E109" s="335"/>
      <c r="F109" s="335"/>
      <c r="G109" s="335"/>
      <c r="H109" s="335"/>
      <c r="I109" s="335"/>
      <c r="J109" s="335"/>
    </row>
    <row r="110" spans="5:10" x14ac:dyDescent="0.25">
      <c r="E110" s="335"/>
      <c r="F110" s="335"/>
      <c r="G110" s="335"/>
      <c r="H110" s="335"/>
      <c r="I110" s="335"/>
      <c r="J110" s="335"/>
    </row>
    <row r="111" spans="5:10" x14ac:dyDescent="0.25">
      <c r="E111" s="335"/>
      <c r="F111" s="335"/>
      <c r="G111" s="335"/>
      <c r="H111" s="335"/>
      <c r="I111" s="335"/>
      <c r="J111" s="335"/>
    </row>
    <row r="112" spans="5:10" x14ac:dyDescent="0.25">
      <c r="E112" s="335"/>
      <c r="F112" s="335"/>
      <c r="G112" s="335"/>
      <c r="H112" s="335"/>
      <c r="I112" s="335"/>
      <c r="J112" s="335"/>
    </row>
    <row r="113" spans="5:10" x14ac:dyDescent="0.25">
      <c r="E113" s="335"/>
      <c r="F113" s="335"/>
      <c r="G113" s="335"/>
      <c r="H113" s="335"/>
      <c r="I113" s="335"/>
      <c r="J113" s="335"/>
    </row>
    <row r="114" spans="5:10" x14ac:dyDescent="0.25">
      <c r="E114" s="335"/>
      <c r="F114" s="335"/>
      <c r="G114" s="335"/>
      <c r="H114" s="335"/>
      <c r="I114" s="335"/>
      <c r="J114" s="335"/>
    </row>
    <row r="115" spans="5:10" x14ac:dyDescent="0.25">
      <c r="E115" s="335"/>
      <c r="F115" s="335"/>
      <c r="G115" s="335"/>
      <c r="H115" s="335"/>
      <c r="I115" s="335"/>
      <c r="J115" s="335"/>
    </row>
    <row r="116" spans="5:10" x14ac:dyDescent="0.25">
      <c r="E116" s="335"/>
      <c r="F116" s="335"/>
      <c r="G116" s="335"/>
      <c r="H116" s="335"/>
      <c r="I116" s="335"/>
      <c r="J116" s="335"/>
    </row>
    <row r="117" spans="5:10" x14ac:dyDescent="0.25">
      <c r="E117" s="335"/>
      <c r="F117" s="335"/>
      <c r="G117" s="335"/>
      <c r="H117" s="335"/>
      <c r="I117" s="335"/>
      <c r="J117" s="335"/>
    </row>
    <row r="118" spans="5:10" x14ac:dyDescent="0.25">
      <c r="E118" s="335"/>
      <c r="F118" s="335"/>
      <c r="G118" s="335"/>
      <c r="H118" s="335"/>
      <c r="I118" s="335"/>
      <c r="J118" s="335"/>
    </row>
    <row r="119" spans="5:10" x14ac:dyDescent="0.25">
      <c r="E119" s="335"/>
      <c r="F119" s="335"/>
      <c r="G119" s="335"/>
      <c r="H119" s="335"/>
      <c r="I119" s="335"/>
      <c r="J119" s="335"/>
    </row>
    <row r="120" spans="5:10" x14ac:dyDescent="0.25">
      <c r="E120" s="335"/>
      <c r="F120" s="335"/>
      <c r="G120" s="335"/>
      <c r="H120" s="335"/>
      <c r="I120" s="335"/>
      <c r="J120" s="335"/>
    </row>
    <row r="121" spans="5:10" x14ac:dyDescent="0.25">
      <c r="E121" s="335"/>
      <c r="F121" s="335"/>
      <c r="G121" s="335"/>
      <c r="H121" s="335"/>
      <c r="I121" s="335"/>
      <c r="J121" s="335"/>
    </row>
    <row r="122" spans="5:10" x14ac:dyDescent="0.25">
      <c r="E122" s="335"/>
      <c r="F122" s="335"/>
      <c r="G122" s="335"/>
      <c r="H122" s="335"/>
      <c r="I122" s="335"/>
      <c r="J122" s="335"/>
    </row>
    <row r="123" spans="5:10" x14ac:dyDescent="0.25">
      <c r="E123" s="335"/>
      <c r="F123" s="335"/>
      <c r="G123" s="335"/>
      <c r="H123" s="335"/>
      <c r="I123" s="335"/>
      <c r="J123" s="335"/>
    </row>
    <row r="124" spans="5:10" x14ac:dyDescent="0.25">
      <c r="E124" s="335"/>
      <c r="F124" s="335"/>
      <c r="G124" s="335"/>
      <c r="H124" s="335"/>
      <c r="I124" s="335"/>
      <c r="J124" s="335"/>
    </row>
    <row r="125" spans="5:10" x14ac:dyDescent="0.25">
      <c r="E125" s="335"/>
      <c r="F125" s="335"/>
      <c r="G125" s="335"/>
      <c r="H125" s="335"/>
      <c r="I125" s="335"/>
      <c r="J125" s="335"/>
    </row>
    <row r="126" spans="5:10" x14ac:dyDescent="0.25">
      <c r="E126" s="335"/>
      <c r="F126" s="335"/>
      <c r="G126" s="335"/>
      <c r="H126" s="335"/>
      <c r="I126" s="335"/>
      <c r="J126" s="335"/>
    </row>
    <row r="127" spans="5:10" x14ac:dyDescent="0.25">
      <c r="E127" s="335"/>
      <c r="F127" s="335"/>
      <c r="G127" s="335"/>
      <c r="H127" s="335"/>
      <c r="I127" s="335"/>
      <c r="J127" s="335"/>
    </row>
    <row r="128" spans="5:10" x14ac:dyDescent="0.25">
      <c r="E128" s="335"/>
      <c r="F128" s="335"/>
      <c r="G128" s="335"/>
      <c r="H128" s="335"/>
      <c r="I128" s="335"/>
      <c r="J128" s="335"/>
    </row>
    <row r="129" spans="5:10" x14ac:dyDescent="0.25">
      <c r="E129" s="335"/>
      <c r="F129" s="335"/>
      <c r="G129" s="335"/>
      <c r="H129" s="335"/>
      <c r="I129" s="335"/>
      <c r="J129" s="335"/>
    </row>
    <row r="130" spans="5:10" x14ac:dyDescent="0.25">
      <c r="E130" s="335"/>
      <c r="F130" s="335"/>
      <c r="G130" s="335"/>
      <c r="H130" s="335"/>
      <c r="I130" s="335"/>
      <c r="J130" s="335"/>
    </row>
    <row r="131" spans="5:10" x14ac:dyDescent="0.25">
      <c r="E131" s="335"/>
      <c r="F131" s="335"/>
      <c r="G131" s="335"/>
      <c r="H131" s="335"/>
      <c r="I131" s="335"/>
      <c r="J131" s="335"/>
    </row>
    <row r="132" spans="5:10" x14ac:dyDescent="0.25">
      <c r="E132" s="335"/>
      <c r="F132" s="335"/>
      <c r="G132" s="335"/>
      <c r="H132" s="335"/>
      <c r="I132" s="335"/>
      <c r="J132" s="335"/>
    </row>
    <row r="133" spans="5:10" x14ac:dyDescent="0.25">
      <c r="E133" s="335"/>
      <c r="F133" s="335"/>
      <c r="G133" s="335"/>
      <c r="H133" s="335"/>
      <c r="I133" s="335"/>
      <c r="J133" s="335"/>
    </row>
    <row r="134" spans="5:10" x14ac:dyDescent="0.25">
      <c r="E134" s="335"/>
      <c r="F134" s="335"/>
      <c r="G134" s="335"/>
      <c r="H134" s="335"/>
      <c r="I134" s="335"/>
      <c r="J134" s="335"/>
    </row>
    <row r="135" spans="5:10" x14ac:dyDescent="0.25">
      <c r="E135" s="335"/>
      <c r="F135" s="335"/>
      <c r="G135" s="335"/>
      <c r="H135" s="335"/>
      <c r="I135" s="335"/>
      <c r="J135" s="335"/>
    </row>
    <row r="136" spans="5:10" x14ac:dyDescent="0.25">
      <c r="E136" s="335"/>
      <c r="F136" s="335"/>
      <c r="G136" s="335"/>
      <c r="H136" s="335"/>
      <c r="I136" s="335"/>
      <c r="J136" s="335"/>
    </row>
  </sheetData>
  <sheetProtection selectLockedCells="1"/>
  <mergeCells count="298">
    <mergeCell ref="A1:B4"/>
    <mergeCell ref="C1:G2"/>
    <mergeCell ref="H1:I1"/>
    <mergeCell ref="J1:J4"/>
    <mergeCell ref="N1:N4"/>
    <mergeCell ref="H2:I2"/>
    <mergeCell ref="C3:G4"/>
    <mergeCell ref="H3:I3"/>
    <mergeCell ref="H4:I4"/>
    <mergeCell ref="A5:J5"/>
    <mergeCell ref="A6:J7"/>
    <mergeCell ref="A8:D22"/>
    <mergeCell ref="E8:J8"/>
    <mergeCell ref="E9:F9"/>
    <mergeCell ref="G9:J9"/>
    <mergeCell ref="E10:F10"/>
    <mergeCell ref="G10:J10"/>
    <mergeCell ref="E11:F11"/>
    <mergeCell ref="G11:J11"/>
    <mergeCell ref="E15:F15"/>
    <mergeCell ref="G15:J15"/>
    <mergeCell ref="E16:F16"/>
    <mergeCell ref="G16:J16"/>
    <mergeCell ref="K16:L16"/>
    <mergeCell ref="E17:F17"/>
    <mergeCell ref="G17:J17"/>
    <mergeCell ref="E12:F12"/>
    <mergeCell ref="G12:J12"/>
    <mergeCell ref="E13:F13"/>
    <mergeCell ref="G13:J13"/>
    <mergeCell ref="E14:F14"/>
    <mergeCell ref="G14:J14"/>
    <mergeCell ref="A23:A59"/>
    <mergeCell ref="B23:B38"/>
    <mergeCell ref="C23:D23"/>
    <mergeCell ref="E23:F23"/>
    <mergeCell ref="G23:J23"/>
    <mergeCell ref="C24:D24"/>
    <mergeCell ref="E18:F18"/>
    <mergeCell ref="G18:J18"/>
    <mergeCell ref="E19:F19"/>
    <mergeCell ref="G19:J19"/>
    <mergeCell ref="E20:F20"/>
    <mergeCell ref="G20:J20"/>
    <mergeCell ref="E24:F24"/>
    <mergeCell ref="G24:J24"/>
    <mergeCell ref="C25:D25"/>
    <mergeCell ref="E25:F25"/>
    <mergeCell ref="G25:J25"/>
    <mergeCell ref="C26:D26"/>
    <mergeCell ref="E26:F26"/>
    <mergeCell ref="G26:J26"/>
    <mergeCell ref="E21:F21"/>
    <mergeCell ref="G21:J21"/>
    <mergeCell ref="E22:F22"/>
    <mergeCell ref="G22:J22"/>
    <mergeCell ref="C29:D29"/>
    <mergeCell ref="E29:F29"/>
    <mergeCell ref="G29:J29"/>
    <mergeCell ref="C30:D30"/>
    <mergeCell ref="E30:F30"/>
    <mergeCell ref="G30:J30"/>
    <mergeCell ref="C27:D27"/>
    <mergeCell ref="E27:F27"/>
    <mergeCell ref="G27:J27"/>
    <mergeCell ref="C28:D28"/>
    <mergeCell ref="E28:F28"/>
    <mergeCell ref="G28:J28"/>
    <mergeCell ref="C33:D33"/>
    <mergeCell ref="E33:F33"/>
    <mergeCell ref="G33:J33"/>
    <mergeCell ref="C34:D34"/>
    <mergeCell ref="E34:F34"/>
    <mergeCell ref="C35:D35"/>
    <mergeCell ref="C31:D31"/>
    <mergeCell ref="E31:F31"/>
    <mergeCell ref="G31:J31"/>
    <mergeCell ref="C32:D32"/>
    <mergeCell ref="E32:F32"/>
    <mergeCell ref="G32:J32"/>
    <mergeCell ref="C39:D39"/>
    <mergeCell ref="C40:D40"/>
    <mergeCell ref="E40:F40"/>
    <mergeCell ref="C41:D41"/>
    <mergeCell ref="E41:F41"/>
    <mergeCell ref="G41:J41"/>
    <mergeCell ref="C36:D36"/>
    <mergeCell ref="C37:D37"/>
    <mergeCell ref="E37:F37"/>
    <mergeCell ref="C38:D38"/>
    <mergeCell ref="E38:F38"/>
    <mergeCell ref="G38:J38"/>
    <mergeCell ref="B46:B59"/>
    <mergeCell ref="C46:D46"/>
    <mergeCell ref="E46:F46"/>
    <mergeCell ref="G46:J46"/>
    <mergeCell ref="C47:D47"/>
    <mergeCell ref="E47:F47"/>
    <mergeCell ref="G47:J47"/>
    <mergeCell ref="C48:D48"/>
    <mergeCell ref="C42:D42"/>
    <mergeCell ref="E42:F42"/>
    <mergeCell ref="G42:J42"/>
    <mergeCell ref="C43:D43"/>
    <mergeCell ref="G43:J43"/>
    <mergeCell ref="C44:D44"/>
    <mergeCell ref="G44:J44"/>
    <mergeCell ref="E48:F48"/>
    <mergeCell ref="G48:J48"/>
    <mergeCell ref="C49:D49"/>
    <mergeCell ref="E49:F49"/>
    <mergeCell ref="G49:J49"/>
    <mergeCell ref="C50:D50"/>
    <mergeCell ref="E50:F50"/>
    <mergeCell ref="G50:J50"/>
    <mergeCell ref="C45:D45"/>
    <mergeCell ref="G45:J45"/>
    <mergeCell ref="C53:D53"/>
    <mergeCell ref="E53:F53"/>
    <mergeCell ref="G53:J53"/>
    <mergeCell ref="C54:D54"/>
    <mergeCell ref="E54:F54"/>
    <mergeCell ref="G54:J54"/>
    <mergeCell ref="C51:D51"/>
    <mergeCell ref="E51:F51"/>
    <mergeCell ref="G51:J51"/>
    <mergeCell ref="C52:D52"/>
    <mergeCell ref="E52:F52"/>
    <mergeCell ref="G52:J52"/>
    <mergeCell ref="C57:D57"/>
    <mergeCell ref="E57:F57"/>
    <mergeCell ref="G57:J57"/>
    <mergeCell ref="C58:D58"/>
    <mergeCell ref="E58:F58"/>
    <mergeCell ref="G58:J58"/>
    <mergeCell ref="C55:D55"/>
    <mergeCell ref="E55:F55"/>
    <mergeCell ref="G55:J55"/>
    <mergeCell ref="C56:D56"/>
    <mergeCell ref="E56:F56"/>
    <mergeCell ref="G56:J56"/>
    <mergeCell ref="E62:F62"/>
    <mergeCell ref="G62:J62"/>
    <mergeCell ref="E63:F63"/>
    <mergeCell ref="G63:J63"/>
    <mergeCell ref="E64:F64"/>
    <mergeCell ref="G64:J64"/>
    <mergeCell ref="C59:D59"/>
    <mergeCell ref="E59:F59"/>
    <mergeCell ref="G59:J59"/>
    <mergeCell ref="E60:F60"/>
    <mergeCell ref="G60:J60"/>
    <mergeCell ref="E61:F61"/>
    <mergeCell ref="G61:J61"/>
    <mergeCell ref="E68:F68"/>
    <mergeCell ref="G68:J68"/>
    <mergeCell ref="E69:F69"/>
    <mergeCell ref="G69:J69"/>
    <mergeCell ref="E70:F70"/>
    <mergeCell ref="G70:J70"/>
    <mergeCell ref="E65:F65"/>
    <mergeCell ref="G65:J65"/>
    <mergeCell ref="E66:F66"/>
    <mergeCell ref="G66:J66"/>
    <mergeCell ref="E67:F67"/>
    <mergeCell ref="G67:J67"/>
    <mergeCell ref="E74:F74"/>
    <mergeCell ref="G74:J74"/>
    <mergeCell ref="E75:F75"/>
    <mergeCell ref="G75:J75"/>
    <mergeCell ref="E76:F76"/>
    <mergeCell ref="G76:J76"/>
    <mergeCell ref="E71:F71"/>
    <mergeCell ref="G71:J71"/>
    <mergeCell ref="E72:F72"/>
    <mergeCell ref="G72:J72"/>
    <mergeCell ref="E73:F73"/>
    <mergeCell ref="G73:J73"/>
    <mergeCell ref="E80:F80"/>
    <mergeCell ref="G80:J80"/>
    <mergeCell ref="E81:F81"/>
    <mergeCell ref="G81:J81"/>
    <mergeCell ref="E82:F82"/>
    <mergeCell ref="G82:J82"/>
    <mergeCell ref="E77:F77"/>
    <mergeCell ref="G77:J77"/>
    <mergeCell ref="E78:F78"/>
    <mergeCell ref="G78:J78"/>
    <mergeCell ref="E79:F79"/>
    <mergeCell ref="G79:J79"/>
    <mergeCell ref="E86:F86"/>
    <mergeCell ref="G86:J86"/>
    <mergeCell ref="E87:F87"/>
    <mergeCell ref="G87:J87"/>
    <mergeCell ref="E88:F88"/>
    <mergeCell ref="G88:J88"/>
    <mergeCell ref="E83:F83"/>
    <mergeCell ref="G83:J83"/>
    <mergeCell ref="E84:F84"/>
    <mergeCell ref="G84:J84"/>
    <mergeCell ref="E85:F85"/>
    <mergeCell ref="G85:J85"/>
    <mergeCell ref="E92:F92"/>
    <mergeCell ref="G92:J92"/>
    <mergeCell ref="E93:F93"/>
    <mergeCell ref="G93:J93"/>
    <mergeCell ref="E94:F94"/>
    <mergeCell ref="G94:J94"/>
    <mergeCell ref="E89:F89"/>
    <mergeCell ref="G89:J89"/>
    <mergeCell ref="E90:F90"/>
    <mergeCell ref="G90:J90"/>
    <mergeCell ref="E91:F91"/>
    <mergeCell ref="G91:J91"/>
    <mergeCell ref="E98:F98"/>
    <mergeCell ref="G98:J98"/>
    <mergeCell ref="E99:F99"/>
    <mergeCell ref="G99:J99"/>
    <mergeCell ref="E100:F100"/>
    <mergeCell ref="G100:J100"/>
    <mergeCell ref="E95:F95"/>
    <mergeCell ref="G95:J95"/>
    <mergeCell ref="E96:F96"/>
    <mergeCell ref="G96:J96"/>
    <mergeCell ref="E97:F97"/>
    <mergeCell ref="G97:J97"/>
    <mergeCell ref="E104:F104"/>
    <mergeCell ref="G104:J104"/>
    <mergeCell ref="E105:F105"/>
    <mergeCell ref="G105:J105"/>
    <mergeCell ref="E106:F106"/>
    <mergeCell ref="G106:J106"/>
    <mergeCell ref="E101:F101"/>
    <mergeCell ref="G101:J101"/>
    <mergeCell ref="E102:F102"/>
    <mergeCell ref="G102:J102"/>
    <mergeCell ref="E103:F103"/>
    <mergeCell ref="G103:J103"/>
    <mergeCell ref="E110:F110"/>
    <mergeCell ref="G110:J110"/>
    <mergeCell ref="E111:F111"/>
    <mergeCell ref="G111:J111"/>
    <mergeCell ref="E112:F112"/>
    <mergeCell ref="G112:J112"/>
    <mergeCell ref="E107:F107"/>
    <mergeCell ref="G107:J107"/>
    <mergeCell ref="E108:F108"/>
    <mergeCell ref="G108:J108"/>
    <mergeCell ref="E109:F109"/>
    <mergeCell ref="G109:J109"/>
    <mergeCell ref="E116:F116"/>
    <mergeCell ref="G116:J116"/>
    <mergeCell ref="E117:F117"/>
    <mergeCell ref="G117:J117"/>
    <mergeCell ref="E118:F118"/>
    <mergeCell ref="G118:J118"/>
    <mergeCell ref="E113:F113"/>
    <mergeCell ref="G113:J113"/>
    <mergeCell ref="E114:F114"/>
    <mergeCell ref="G114:J114"/>
    <mergeCell ref="E115:F115"/>
    <mergeCell ref="G115:J115"/>
    <mergeCell ref="E122:F122"/>
    <mergeCell ref="G122:J122"/>
    <mergeCell ref="E123:F123"/>
    <mergeCell ref="G123:J123"/>
    <mergeCell ref="E124:F124"/>
    <mergeCell ref="G124:J124"/>
    <mergeCell ref="E119:F119"/>
    <mergeCell ref="G119:J119"/>
    <mergeCell ref="E120:F120"/>
    <mergeCell ref="G120:J120"/>
    <mergeCell ref="E121:F121"/>
    <mergeCell ref="G121:J121"/>
    <mergeCell ref="E128:F128"/>
    <mergeCell ref="G128:J128"/>
    <mergeCell ref="E129:F129"/>
    <mergeCell ref="G129:J129"/>
    <mergeCell ref="E130:F130"/>
    <mergeCell ref="G130:J130"/>
    <mergeCell ref="E125:F125"/>
    <mergeCell ref="G125:J125"/>
    <mergeCell ref="E126:F126"/>
    <mergeCell ref="G126:J126"/>
    <mergeCell ref="E127:F127"/>
    <mergeCell ref="G127:J127"/>
    <mergeCell ref="E134:F134"/>
    <mergeCell ref="G134:J134"/>
    <mergeCell ref="E135:F135"/>
    <mergeCell ref="G135:J135"/>
    <mergeCell ref="E136:F136"/>
    <mergeCell ref="G136:J136"/>
    <mergeCell ref="E131:F131"/>
    <mergeCell ref="G131:J131"/>
    <mergeCell ref="E132:F132"/>
    <mergeCell ref="G132:J132"/>
    <mergeCell ref="E133:F133"/>
    <mergeCell ref="G133:J133"/>
  </mergeCells>
  <pageMargins left="0.82677165354330717" right="0.23622047244094491" top="0.74803149606299213" bottom="0.74803149606299213" header="0.31496062992125984" footer="0.31496062992125984"/>
  <pageSetup paperSize="5"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Hoja2</vt:lpstr>
      <vt:lpstr>PRIORIZACION DE CAUSA</vt:lpstr>
      <vt:lpstr>matriz definicion riesgo</vt:lpstr>
      <vt:lpstr>IDENTIFICACION</vt:lpstr>
      <vt:lpstr>PRIORIZ CAUSA R CORUP TRÁMITES</vt:lpstr>
      <vt:lpstr>DOFA</vt:lpstr>
      <vt:lpstr>IDENTIFICACION DE RIESGOS G Y C</vt:lpstr>
      <vt:lpstr>DESCRIPCION</vt:lpstr>
      <vt:lpstr>PROBABILIDAD</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CORRUPCION</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2020-01-20T21:56:12Z</cp:lastPrinted>
  <dcterms:created xsi:type="dcterms:W3CDTF">2014-12-30T19:27:19Z</dcterms:created>
  <dcterms:modified xsi:type="dcterms:W3CDTF">2025-05-09T03:52:14Z</dcterms:modified>
</cp:coreProperties>
</file>