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19. RECURSO FISICO\"/>
    </mc:Choice>
  </mc:AlternateContent>
  <xr:revisionPtr revIDLastSave="0" documentId="13_ncr:1_{DFF14DBD-4015-4EA0-AE10-02367DC9054B}"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NOO" sheetId="33" state="hidden" r:id="rId31"/>
    <sheet name="NO" sheetId="32" state="hidden" r:id="rId32"/>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2" l="1"/>
  <c r="A15" i="22" a="1"/>
  <c r="A15" i="22" s="1"/>
  <c r="D10" i="22"/>
  <c r="S42" i="24"/>
  <c r="I10" i="1"/>
  <c r="I13" i="1"/>
  <c r="I12" i="1"/>
  <c r="I14" i="1" l="1"/>
  <c r="B14" i="20"/>
  <c r="D13" i="22" s="1"/>
  <c r="I16" i="1"/>
  <c r="I15" i="1"/>
  <c r="I11" i="1"/>
  <c r="E10" i="1"/>
  <c r="F10" i="1"/>
  <c r="E11" i="1"/>
  <c r="B32" i="29"/>
  <c r="D12" i="22"/>
  <c r="D10" i="1" s="1"/>
  <c r="A12" i="8" l="1"/>
  <c r="A44" i="3"/>
  <c r="B17" i="1"/>
  <c r="B31" i="16"/>
  <c r="A33" i="3"/>
  <c r="A15" i="26"/>
  <c r="I17" i="1"/>
  <c r="I19" i="1"/>
  <c r="I18" i="1"/>
  <c r="E16" i="26"/>
  <c r="C16" i="26"/>
  <c r="G11" i="3" l="1"/>
  <c r="S12" i="24"/>
  <c r="S13" i="24"/>
  <c r="S14" i="24"/>
  <c r="S15" i="24"/>
  <c r="S16" i="24"/>
  <c r="S17" i="24"/>
  <c r="S18" i="24"/>
  <c r="S19" i="24"/>
  <c r="S20" i="24"/>
  <c r="S21" i="24"/>
  <c r="S22" i="24"/>
  <c r="S23" i="24"/>
  <c r="S24" i="24"/>
  <c r="S25" i="24"/>
  <c r="S26" i="24"/>
  <c r="S27" i="24"/>
  <c r="S28" i="24"/>
  <c r="S29" i="24"/>
  <c r="S30" i="24"/>
  <c r="S31" i="24"/>
  <c r="S32" i="24"/>
  <c r="S33" i="24"/>
  <c r="S34" i="24"/>
  <c r="S11" i="24"/>
  <c r="S36" i="24"/>
  <c r="R12" i="24"/>
  <c r="R13" i="24"/>
  <c r="R14" i="24"/>
  <c r="R15" i="24"/>
  <c r="R16" i="24"/>
  <c r="R17" i="24"/>
  <c r="R18" i="24"/>
  <c r="R19" i="24"/>
  <c r="R20" i="24"/>
  <c r="R21" i="24"/>
  <c r="R22" i="24"/>
  <c r="R23" i="24"/>
  <c r="R24" i="24"/>
  <c r="R25" i="24"/>
  <c r="R26" i="24"/>
  <c r="R27" i="24"/>
  <c r="R28" i="24"/>
  <c r="R29" i="24"/>
  <c r="R30" i="24"/>
  <c r="R31" i="24"/>
  <c r="R32" i="24"/>
  <c r="R33" i="24"/>
  <c r="R34" i="24"/>
  <c r="R11" i="24"/>
  <c r="A7" i="24"/>
  <c r="B1" i="34" l="1"/>
  <c r="F11" i="1" l="1"/>
  <c r="F49" i="1"/>
  <c r="E49" i="1"/>
  <c r="F45" i="1"/>
  <c r="E45" i="1"/>
  <c r="F41" i="1"/>
  <c r="E41" i="1"/>
  <c r="F37" i="1"/>
  <c r="E37" i="1"/>
  <c r="F33" i="1"/>
  <c r="E33" i="1"/>
  <c r="F29" i="1"/>
  <c r="E29" i="1"/>
  <c r="F25" i="1"/>
  <c r="E25" i="1"/>
  <c r="F21" i="1"/>
  <c r="E21" i="1"/>
  <c r="F17" i="1"/>
  <c r="E17" i="1"/>
  <c r="E11" i="26" l="1"/>
  <c r="E12" i="26" l="1"/>
  <c r="A8" i="34" l="1"/>
  <c r="A6" i="34"/>
  <c r="S40" i="24" l="1"/>
  <c r="R40" i="24"/>
  <c r="S35" i="24"/>
  <c r="S37" i="24"/>
  <c r="S38" i="24"/>
  <c r="S39" i="24"/>
  <c r="R35" i="24"/>
  <c r="R36" i="24"/>
  <c r="R37" i="24"/>
  <c r="R38" i="24"/>
  <c r="R39" i="24"/>
  <c r="S41" i="24" l="1"/>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G10" i="1" s="1"/>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5"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5" i="26"/>
  <c r="C12" i="26"/>
  <c r="D32" i="16" l="1"/>
  <c r="C11" i="1"/>
  <c r="G49" i="1" l="1"/>
  <c r="G45" i="1"/>
  <c r="G41" i="1"/>
  <c r="G37" i="1"/>
  <c r="G33" i="1"/>
  <c r="G29" i="1"/>
  <c r="G25" i="1"/>
  <c r="G21" i="1"/>
  <c r="G17" i="1"/>
  <c r="G11" i="1"/>
  <c r="A9" i="29"/>
  <c r="A8" i="29"/>
  <c r="C1" i="29"/>
  <c r="C37" i="1" l="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B49" i="26"/>
  <c r="B48" i="26"/>
  <c r="B47" i="26"/>
  <c r="D47" i="1"/>
  <c r="D46" i="1"/>
  <c r="D45" i="1"/>
  <c r="B41" i="26"/>
  <c r="B40" i="26"/>
  <c r="B39" i="26"/>
  <c r="D39" i="1"/>
  <c r="D38" i="1"/>
  <c r="D37" i="1"/>
  <c r="D35" i="1"/>
  <c r="B187" i="3"/>
  <c r="B31" i="26"/>
  <c r="D31" i="1"/>
  <c r="D30" i="1"/>
  <c r="D29" i="1"/>
  <c r="D27" i="1"/>
  <c r="B24" i="26"/>
  <c r="D25" i="1"/>
  <c r="D23" i="1"/>
  <c r="D22" i="1"/>
  <c r="D21" i="1"/>
  <c r="E16" i="22"/>
  <c r="E15" i="22"/>
  <c r="E14" i="22"/>
  <c r="D19" i="1"/>
  <c r="D15" i="22"/>
  <c r="B44" i="3" s="1"/>
  <c r="D14" i="22"/>
  <c r="B33" i="3" s="1"/>
  <c r="E11" i="22"/>
  <c r="E10" i="22"/>
  <c r="D14" i="1"/>
  <c r="D11" i="22"/>
  <c r="B22" i="3" s="1"/>
  <c r="B11" i="3"/>
  <c r="C17" i="1"/>
  <c r="C21" i="1"/>
  <c r="C33" i="1"/>
  <c r="C41" i="1"/>
  <c r="C49" i="1"/>
  <c r="C25" i="1"/>
  <c r="D11" i="1" l="1"/>
  <c r="B15" i="26"/>
  <c r="G128" i="3"/>
  <c r="H121" i="3" s="1"/>
  <c r="J121" i="3" s="1"/>
  <c r="G194" i="3"/>
  <c r="H187" i="3" s="1"/>
  <c r="J187" i="3" s="1"/>
  <c r="G216" i="3"/>
  <c r="H209" i="3" s="1"/>
  <c r="G260" i="3"/>
  <c r="H253" i="3" s="1"/>
  <c r="D40" i="26" s="1"/>
  <c r="G304" i="3"/>
  <c r="H297" i="3" s="1"/>
  <c r="J297" i="3" s="1"/>
  <c r="G326" i="3"/>
  <c r="H319" i="3" s="1"/>
  <c r="J319" i="3" s="1"/>
  <c r="B330" i="3"/>
  <c r="D43" i="1"/>
  <c r="B132" i="3"/>
  <c r="B19" i="26"/>
  <c r="B35" i="26"/>
  <c r="D18" i="1"/>
  <c r="B198" i="3"/>
  <c r="B27" i="26"/>
  <c r="B43" i="26"/>
  <c r="D26" i="1"/>
  <c r="B264" i="3"/>
  <c r="D42" i="1"/>
  <c r="B176" i="3"/>
  <c r="B308" i="3"/>
  <c r="D34" i="1"/>
  <c r="D50" i="1"/>
  <c r="B110" i="3"/>
  <c r="B242" i="3"/>
  <c r="B11" i="26"/>
  <c r="D51"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B154" i="3"/>
  <c r="B286" i="3"/>
  <c r="D12" i="1"/>
  <c r="C45" i="1"/>
  <c r="C29" i="1"/>
  <c r="G73" i="3"/>
  <c r="H66" i="3" s="1"/>
  <c r="G139" i="3"/>
  <c r="H132" i="3" s="1"/>
  <c r="G161" i="3"/>
  <c r="H154" i="3" s="1"/>
  <c r="G205" i="3"/>
  <c r="H198" i="3" s="1"/>
  <c r="G227" i="3"/>
  <c r="H220" i="3" s="1"/>
  <c r="G271" i="3"/>
  <c r="H264" i="3" s="1"/>
  <c r="G315" i="3"/>
  <c r="H308" i="3" s="1"/>
  <c r="G337" i="3"/>
  <c r="H330" i="3" s="1"/>
  <c r="B17" i="26"/>
  <c r="B21" i="26"/>
  <c r="B25" i="26"/>
  <c r="B29" i="26"/>
  <c r="B37" i="26"/>
  <c r="B45" i="26"/>
  <c r="D17" i="1"/>
  <c r="D33" i="1"/>
  <c r="D41" i="1"/>
  <c r="D49"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47" i="26"/>
  <c r="A10" i="22"/>
  <c r="B1" i="8"/>
  <c r="B1" i="22"/>
  <c r="B1" i="20"/>
  <c r="A6" i="23"/>
  <c r="A6" i="3"/>
  <c r="A9" i="16"/>
  <c r="A8" i="16"/>
  <c r="A7" i="8"/>
  <c r="A6" i="8"/>
  <c r="A7" i="22"/>
  <c r="A6" i="22"/>
  <c r="A6" i="20"/>
  <c r="A7" i="20"/>
  <c r="A22" i="3" l="1"/>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5" i="1"/>
  <c r="A18" i="8"/>
  <c r="B158" i="29"/>
  <c r="A253" i="3"/>
  <c r="A39" i="26"/>
  <c r="B151" i="16"/>
  <c r="A264" i="3"/>
  <c r="A242" i="3"/>
  <c r="B41" i="1"/>
  <c r="A11" i="8"/>
  <c r="A13" i="25" s="1"/>
  <c r="B11" i="29"/>
  <c r="B11" i="16"/>
  <c r="A11" i="26"/>
  <c r="B10" i="1"/>
  <c r="A17" i="8"/>
  <c r="B137" i="29"/>
  <c r="A231" i="3"/>
  <c r="A209" i="3"/>
  <c r="A35" i="26"/>
  <c r="A220" i="3"/>
  <c r="B131" i="16"/>
  <c r="B37" i="1"/>
  <c r="A13" i="8"/>
  <c r="B53" i="29"/>
  <c r="A99" i="3"/>
  <c r="A19" i="26"/>
  <c r="A88" i="3"/>
  <c r="B51" i="16"/>
  <c r="A15" i="8"/>
  <c r="B95" i="29"/>
  <c r="A165" i="3"/>
  <c r="A143" i="3"/>
  <c r="A27" i="26"/>
  <c r="A154" i="3"/>
  <c r="B29" i="1"/>
  <c r="B91" i="16"/>
  <c r="A19" i="8"/>
  <c r="B180" i="29"/>
  <c r="A297" i="3"/>
  <c r="A275" i="3"/>
  <c r="B172" i="16"/>
  <c r="A43" i="26"/>
  <c r="A286" i="3"/>
  <c r="B45" i="1"/>
  <c r="A36" i="25"/>
  <c r="A16" i="8"/>
  <c r="B116" i="29"/>
  <c r="B111" i="16"/>
  <c r="A187" i="3"/>
  <c r="A31" i="26"/>
  <c r="A198" i="3"/>
  <c r="A176" i="3"/>
  <c r="B33" i="1"/>
  <c r="A20" i="8"/>
  <c r="B201" i="29"/>
  <c r="B192" i="16"/>
  <c r="A319" i="3"/>
  <c r="A330" i="3"/>
  <c r="A308" i="3"/>
  <c r="B49" i="1"/>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G95" i="3"/>
  <c r="H88" i="3" s="1"/>
  <c r="G84" i="3"/>
  <c r="H77" i="3" s="1"/>
  <c r="G62" i="3"/>
  <c r="G51" i="3"/>
  <c r="H44" i="3" s="1"/>
  <c r="D16" i="26" s="1"/>
  <c r="G40" i="3"/>
  <c r="H33" i="3" s="1"/>
  <c r="J33" i="3" s="1"/>
  <c r="K33" i="3" s="1"/>
  <c r="G29" i="3"/>
  <c r="H22" i="3" s="1"/>
  <c r="G18" i="3"/>
  <c r="H11" i="3" s="1"/>
  <c r="J11" i="3" s="1"/>
  <c r="K11" i="3" s="1"/>
  <c r="B77" i="21"/>
  <c r="D55" i="25" s="1"/>
  <c r="F36" i="25" s="1"/>
  <c r="B54" i="21"/>
  <c r="D32" i="25" s="1"/>
  <c r="F13" i="25" s="1"/>
  <c r="J22" i="3" l="1"/>
  <c r="D12" i="26"/>
  <c r="F12" i="26" s="1"/>
  <c r="G12" i="26" s="1"/>
  <c r="J44" i="3"/>
  <c r="F16" i="26" s="1"/>
  <c r="D15" i="26"/>
  <c r="J99" i="3"/>
  <c r="D21" i="26"/>
  <c r="J77" i="3"/>
  <c r="D19" i="26"/>
  <c r="F13" i="26"/>
  <c r="G13" i="26" s="1"/>
  <c r="J88" i="3"/>
  <c r="D20" i="26"/>
  <c r="J110" i="3"/>
  <c r="D23" i="26"/>
  <c r="H55" i="3"/>
  <c r="D11" i="26" l="1"/>
  <c r="F11" i="26" s="1"/>
  <c r="G11" i="26" s="1"/>
  <c r="K110" i="3"/>
  <c r="F23" i="26"/>
  <c r="K88" i="3"/>
  <c r="F20" i="26"/>
  <c r="G20" i="26" s="1"/>
  <c r="K77" i="3"/>
  <c r="F19" i="26"/>
  <c r="K44" i="3"/>
  <c r="F15" i="26"/>
  <c r="J55" i="3"/>
  <c r="K99" i="3"/>
  <c r="F21" i="26"/>
  <c r="G21" i="26" s="1"/>
  <c r="K22" i="3"/>
  <c r="G19" i="26" l="1"/>
  <c r="G22" i="26" s="1"/>
  <c r="H19" i="26" s="1"/>
  <c r="K55" i="29" s="1"/>
  <c r="G23" i="26"/>
  <c r="G26" i="26" s="1"/>
  <c r="H23" i="26" s="1"/>
  <c r="K76" i="29" s="1"/>
  <c r="G15" i="26"/>
  <c r="G14" i="26"/>
  <c r="H11" i="26" s="1"/>
  <c r="K13" i="29" s="1"/>
  <c r="K55" i="3"/>
  <c r="G16" i="26"/>
  <c r="G18" i="26" l="1"/>
  <c r="H15" i="26" s="1"/>
  <c r="K34" i="2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<sst xmlns="http://schemas.openxmlformats.org/spreadsheetml/2006/main" count="2559" uniqueCount="563">
  <si>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</si>
  <si>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</si>
  <si>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</si>
  <si>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</si>
  <si>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</si>
  <si>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</si>
  <si>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</si>
  <si>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</si>
  <si>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</si>
  <si>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</si>
  <si>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</si>
  <si>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</si>
  <si>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</si>
  <si>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</si>
  <si>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</si>
  <si>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</si>
  <si>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</si>
  <si>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</si>
  <si>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</si>
  <si>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</si>
  <si>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</si>
  <si>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</si>
  <si>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</si>
  <si>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</si>
  <si>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</si>
  <si>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</si>
  <si>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</si>
  <si>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</si>
  <si>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</si>
  <si>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</si>
  <si>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</si>
  <si>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</si>
  <si>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</si>
  <si>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</si>
  <si>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</si>
  <si>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</si>
  <si>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</si>
  <si>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</si>
  <si>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</si>
  <si>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</si>
  <si>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</si>
  <si>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</si>
  <si>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</si>
  <si>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</si>
  <si>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</si>
  <si>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</si>
  <si>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</si>
  <si>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</si>
  <si>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</si>
  <si>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</si>
  <si>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</si>
  <si>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</si>
  <si>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</si>
  <si>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</si>
  <si>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</si>
  <si>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</si>
  <si>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</si>
  <si>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</si>
  <si>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</si>
  <si>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</si>
  <si>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</si>
  <si>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</si>
  <si>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</si>
  <si>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</si>
  <si>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</si>
  <si>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</si>
  <si>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</si>
  <si>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</si>
  <si>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</si>
  <si>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</si>
  <si>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</si>
  <si>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</si>
  <si>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</si>
  <si>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</si>
  <si>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</si>
  <si>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</si>
  <si>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</si>
  <si>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</si>
  <si>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</si>
  <si>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</si>
  <si>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</si>
  <si>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</si>
  <si>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</si>
  <si>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</si>
  <si>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</si>
  <si>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</si>
  <si>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</si>
  <si>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</si>
  <si>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</si>
  <si>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</si>
  <si>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</si>
  <si>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</si>
  <si>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</si>
  <si>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</si>
  <si>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</si>
  <si>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</si>
  <si>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</si>
  <si>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</si>
  <si>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</si>
  <si>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</si>
  <si>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</si>
  <si>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</si>
  <si>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</si>
  <si>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</si>
  <si>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</si>
  <si>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</si>
  <si>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</si>
  <si>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</si>
  <si>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</si>
  <si>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</si>
  <si>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</si>
  <si>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</si>
  <si>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</si>
  <si>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</si>
  <si>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</si>
  <si>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</si>
  <si>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</si>
  <si>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</si>
  <si>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</si>
  <si>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</si>
  <si>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</si>
  <si>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</si>
  <si>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</si>
  <si>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</si>
  <si>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</si>
  <si>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</si>
  <si>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</si>
  <si>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</si>
  <si>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</si>
  <si>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</si>
  <si>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</si>
  <si>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</si>
  <si>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</si>
  <si>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</si>
  <si>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</si>
  <si>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</si>
  <si>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</si>
  <si>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</si>
  <si>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</si>
  <si>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</si>
  <si>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</si>
  <si>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</si>
  <si>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</si>
  <si>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</si>
  <si>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</si>
  <si>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</si>
  <si>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</si>
  <si>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</si>
  <si>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</si>
  <si>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</si>
  <si>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</si>
  <si>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</si>
  <si>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</si>
  <si>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</si>
  <si>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</si>
  <si>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</si>
  <si>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</si>
  <si>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</si>
  <si>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</si>
  <si>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</si>
  <si>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</si>
  <si>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</si>
  <si>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</si>
  <si>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</si>
  <si>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</si>
  <si>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</si>
  <si>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</si>
  <si>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</si>
  <si>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</si>
  <si>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</si>
  <si>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</si>
  <si>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</si>
  <si>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</si>
  <si>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</si>
  <si>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</si>
  <si>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</si>
  <si>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</si>
  <si>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</si>
  <si>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</si>
  <si>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</si>
  <si>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</si>
  <si>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</si>
  <si>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</si>
  <si>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</si>
  <si>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</si>
  <si>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</si>
  <si>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</si>
  <si>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</si>
  <si>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</si>
  <si>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</si>
  <si>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</si>
  <si>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</si>
  <si>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</si>
  <si>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</si>
  <si>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</si>
  <si>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</si>
  <si>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</si>
  <si>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</si>
  <si>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</si>
  <si>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</si>
  <si>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</si>
  <si>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</si>
  <si>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</si>
  <si>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</si>
  <si>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</si>
  <si>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</si>
  <si>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</si>
  <si>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</si>
  <si>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</si>
  <si>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</si>
  <si>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</si>
  <si>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</si>
  <si>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</si>
  <si>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</si>
  <si>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</si>
  <si>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</si>
  <si>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</si>
  <si>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</si>
  <si>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</si>
  <si>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</si>
  <si>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</si>
  <si>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</si>
  <si>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</si>
  <si>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</si>
  <si>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</si>
  <si>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</si>
  <si>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</si>
  <si>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</si>
  <si>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</si>
  <si>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</si>
  <si>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</si>
  <si>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</si>
  <si>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</si>
  <si>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</si>
  <si>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</si>
  <si>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</si>
  <si>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</si>
  <si>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</si>
  <si>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</si>
  <si>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</si>
  <si>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</si>
  <si>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</si>
  <si>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</si>
  <si>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</si>
  <si>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</si>
  <si>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</si>
  <si>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</si>
  <si>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</si>
  <si>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</si>
  <si>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</si>
  <si>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</si>
  <si>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</si>
  <si>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</si>
  <si>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</si>
  <si>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</si>
  <si>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</si>
  <si>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</si>
  <si>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</si>
  <si>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</si>
  <si>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</si>
  <si>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</si>
  <si>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</si>
  <si>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</si>
  <si>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</si>
  <si>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</si>
  <si>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</si>
  <si>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</si>
  <si>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</si>
  <si>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</si>
  <si>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</si>
  <si>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</si>
  <si>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</si>
  <si>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</si>
  <si>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</si>
  <si>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</si>
  <si>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</si>
  <si>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</si>
  <si>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</si>
  <si>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</si>
  <si>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</si>
  <si>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</si>
  <si>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</si>
  <si>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</si>
  <si>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</si>
  <si>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</si>
  <si>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</si>
  <si>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</si>
  <si>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</si>
  <si>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</si>
  <si>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</si>
  <si>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</si>
  <si>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</si>
  <si>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</si>
  <si>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</si>
  <si>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</si>
  <si>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</si>
  <si>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</si>
  <si>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</si>
  <si>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</si>
  <si>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</si>
  <si>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</si>
  <si>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</si>
  <si>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</si>
  <si>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</si>
  <si>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</si>
  <si>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</si>
  <si>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</si>
  <si>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</si>
  <si>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</si>
  <si>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</si>
  <si>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</si>
  <si>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</si>
  <si>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</si>
  <si>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</si>
  <si>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</si>
  <si>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</si>
  <si>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</si>
  <si>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</si>
  <si>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</si>
  <si>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</si>
  <si>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</si>
  <si>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</si>
  <si>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</si>
  <si>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</si>
  <si>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</si>
  <si>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</si>
  <si>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</si>
  <si>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</si>
  <si>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</si>
  <si>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</si>
  <si>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</si>
  <si>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</si>
  <si>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</si>
  <si>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</si>
  <si>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</si>
  <si>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</si>
  <si>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</si>
  <si>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</si>
  <si>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</si>
  <si>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</si>
  <si>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</si>
  <si>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</si>
  <si>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</si>
  <si>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</si>
  <si>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</si>
  <si>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</si>
  <si>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</si>
  <si>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</si>
  <si>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</si>
  <si>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</si>
  <si>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</si>
  <si>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</si>
  <si>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</si>
  <si>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</si>
  <si>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</si>
  <si>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</si>
  <si>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</si>
  <si>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</si>
  <si>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</si>
  <si>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</si>
  <si>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</si>
  <si>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</si>
  <si>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</si>
  <si>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</si>
  <si>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</si>
  <si>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</si>
  <si>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</si>
  <si>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</si>
  <si>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</si>
  <si>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</si>
  <si>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</si>
  <si>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</si>
  <si>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</si>
  <si>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</si>
  <si>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</si>
  <si>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</si>
  <si>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</si>
  <si>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</si>
  <si>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</si>
  <si>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</si>
  <si>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</si>
  <si>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</si>
  <si>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</si>
  <si>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</si>
  <si>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</si>
  <si>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</si>
  <si>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</si>
  <si>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</si>
  <si>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</si>
  <si>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</si>
  <si>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</si>
  <si>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</si>
  <si>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Declaratoria de emergecia sanitaria por epidemias, pandemias y/o catastrofes naturales</t>
  </si>
  <si>
    <t>Personal de planta insuficiente o sin las competencias  para el desarrollo de las actividades propias del proceso</t>
  </si>
  <si>
    <t>Personal de planta insuficiente o sin las competencias  para el desarrollo de las actividades propias del proceso.</t>
  </si>
  <si>
    <t>Deficiente articulacion de la informacion entre procesos para la identificación de los predios de propiedad del Municipio</t>
  </si>
  <si>
    <t>Deficiente articulacion de la informacion entre procesos para la identificación de los predios de propiedad del Municipio.</t>
  </si>
  <si>
    <t>Constantes cambios normativos (leyes, decretos, acuerdos)</t>
  </si>
  <si>
    <t>Declaratoria de emergecia sanitaria por epidemias, pandemias y/o catastrofes naturales.</t>
  </si>
  <si>
    <t>Constantes cambios normativos (leyes, decretos, acuerdos).</t>
  </si>
  <si>
    <t>Personal sin vinculación laboral directa  manejando procesos críticos</t>
  </si>
  <si>
    <t>Personal sin vinculación laboral directa  manejando procesos críticos.</t>
  </si>
  <si>
    <t>Demora en la adjudicación de los procesos contractuales para adelantar las actividades propias de la Direccion. (demora en los tiempo de respuesta)</t>
  </si>
  <si>
    <t>Situaciones de Orden Publico</t>
  </si>
  <si>
    <t>Resistencia al cambio</t>
  </si>
  <si>
    <t>Falta de Politicas y/o procedimientos para la identificacion de los bienes fiscales y de uso publico del municipio.</t>
  </si>
  <si>
    <t>Falta de apropiación a los valores y principios  establecidos en el  Código de Integridad y Buen Gobierno</t>
  </si>
  <si>
    <t>Dificultad en acatar los lineamientos y directrices de Recursos Fisicos en los difentes procesos</t>
  </si>
  <si>
    <t>Cambios de Gobierno</t>
  </si>
  <si>
    <t>Falta de Presupuesto para cumplir con el correcto funcionamiento de los procesos de la entidad y metas del plan de desarrollo</t>
  </si>
  <si>
    <t xml:space="preserve">Baja efectividad de los flujos de informacion (demora en los tiempos de respuesta) </t>
  </si>
  <si>
    <t xml:space="preserve">Baja seguridad informatica </t>
  </si>
  <si>
    <t>Desconcimiento sobre la utilizacion adecuada de los elementos y bienes (devolutivos y de consumo) a cargo de los funcionarios</t>
  </si>
  <si>
    <t>Deficiente control al momentos de la desvinculacion o traslado de los Funcionarios</t>
  </si>
  <si>
    <t>PAZ Y SALVO</t>
  </si>
  <si>
    <t>Incremento de precios en las cotizaciones de los oferentes en la contratación</t>
  </si>
  <si>
    <t>Dificultad de comunicación con las entidades del orden publico y privado</t>
  </si>
  <si>
    <t>Inadecuado manejo de la informacion en la base de datos asociada al proceso de identificacion de los Bienes Fiscales y de uso Publico</t>
  </si>
  <si>
    <t>Deficiencia en las estrategias de comunicación interna implementadas en la Entidad.</t>
  </si>
  <si>
    <t xml:space="preserve">Falta de transferencia del conocimiento entre los funcionarios de la Administración Municipal </t>
  </si>
  <si>
    <t>Deficiencias en la Planeación y control de los contratos</t>
  </si>
  <si>
    <t>Falta de documentación de los procedimientos.</t>
  </si>
  <si>
    <t>Presiones externas o de un superior jerárquico, omisión de las políticas para el uso adecuado de los bienes.</t>
  </si>
  <si>
    <t>Presiones externas o de un superior jerárquico, para manipular informacion de los bienes Fiscales y de uso publico del Municipio.</t>
  </si>
  <si>
    <r>
      <rPr>
        <b/>
        <sz val="11"/>
        <color theme="1"/>
        <rFont val="Arial"/>
        <family val="2"/>
      </rPr>
      <t>PROCESO</t>
    </r>
    <r>
      <rPr>
        <sz val="11"/>
        <color theme="1"/>
        <rFont val="Arial"/>
        <family val="2"/>
      </rPr>
      <t>: GESTIÓN DE RECURSOS FÍSICOS</t>
    </r>
  </si>
  <si>
    <r>
      <rPr>
        <b/>
        <sz val="11"/>
        <color theme="1"/>
        <rFont val="Arial"/>
        <family val="2"/>
      </rPr>
      <t>PROCESO</t>
    </r>
    <r>
      <rPr>
        <sz val="11"/>
        <color theme="1"/>
        <rFont val="Arial"/>
        <family val="2"/>
      </rPr>
      <t>:  GESTION DE RECURSOS FISICOS</t>
    </r>
  </si>
  <si>
    <t>Incremento de precios en las cotizaciones de los oferentes en la contratación de Bienes y servicios</t>
  </si>
  <si>
    <t xml:space="preserve">
Dificultad de comunicación con las entidades del orden publico y privado</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</si>
  <si>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</si>
  <si>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</si>
  <si>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</si>
  <si>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</si>
  <si>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</si>
  <si>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 xml:space="preserve">3.Vigilancia y Aseo (Servicios Generales) en todas las sedes de la Administración Municipal </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</si>
  <si>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</si>
  <si>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</si>
  <si>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</si>
  <si>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</si>
  <si>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</si>
  <si>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</si>
  <si>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</si>
  <si>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</si>
  <si>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</si>
  <si>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 xml:space="preserve">9.Falta de transferencia del conocimiento entre los funcionarios de la Administración Municipal </t>
  </si>
  <si>
    <t>9.Manual  Administracion de Bienes Fiscales y uso publico. Documentado y Adoptado</t>
  </si>
  <si>
    <t>10.Deficiencias en la Planeación y control de los contratos</t>
  </si>
  <si>
    <t>11.Falta de documentación de los procedimientos.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</si>
  <si>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</si>
  <si>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</si>
  <si>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</si>
  <si>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r>
      <rPr>
        <b/>
        <sz val="12"/>
        <rFont val="Arial"/>
        <family val="2"/>
      </rPr>
      <t>D5</t>
    </r>
    <r>
      <rPr>
        <sz val="12"/>
        <rFont val="Arial"/>
        <family val="2"/>
      </rPr>
      <t xml:space="preserve">, </t>
    </r>
    <r>
      <rPr>
        <b/>
        <sz val="12"/>
        <rFont val="Arial"/>
        <family val="2"/>
      </rPr>
      <t>O6</t>
    </r>
    <r>
      <rPr>
        <sz val="12"/>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</si>
  <si>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</si>
  <si>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</si>
  <si>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rFont val="Arial"/>
        <family val="2"/>
      </rPr>
      <t>D6,</t>
    </r>
    <r>
      <rPr>
        <sz val="12"/>
        <rFont val="Arial"/>
        <family val="2"/>
      </rPr>
      <t xml:space="preserve"> </t>
    </r>
    <r>
      <rPr>
        <b/>
        <sz val="12"/>
        <rFont val="Arial"/>
        <family val="2"/>
      </rPr>
      <t>O4.</t>
    </r>
    <r>
      <rPr>
        <sz val="12"/>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</si>
  <si>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</si>
  <si>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</si>
  <si>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</si>
  <si>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</si>
  <si>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</si>
  <si>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O7.</t>
    </r>
    <r>
      <rPr>
        <sz val="12"/>
        <color theme="1"/>
        <rFont val="Arial"/>
        <family val="2"/>
      </rPr>
      <t xml:space="preserve"> Expedición de paz y salvo para el caso de desvinculacion de funcionarios, Aplicando los procesos y procedimientos establecidospor la entidad</t>
    </r>
  </si>
  <si>
    <t>5.Normatividad para implementar el Modelo integral de planeación y gestión -MIPG  Politica de Transparencia, acceso a la información pública y lucha contra la corrupción</t>
  </si>
  <si>
    <r>
      <rPr>
        <b/>
        <sz val="12"/>
        <rFont val="Arial"/>
        <family val="2"/>
      </rPr>
      <t>D12 O2</t>
    </r>
    <r>
      <rPr>
        <sz val="12"/>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</si>
  <si>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</si>
  <si>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rFont val="Arial"/>
        <family val="2"/>
      </rPr>
      <t>D4,O4</t>
    </r>
    <r>
      <rPr>
        <sz val="12"/>
        <rFont val="Arial"/>
        <family val="2"/>
      </rPr>
      <t xml:space="preserve"> Actualizar el Manual para el Manejo y control de los Bienes del Municipio incluyendo el control para la expedicion de Paz y salvo relacionado en el Mapa de Riesgos de Corrupcion</t>
    </r>
  </si>
  <si>
    <t>7.Sistema Integrado de planeación y gestión SIPG - para implementacion de los procesos y procedimientos.</t>
  </si>
  <si>
    <t>8.Normas Técnicas de Calidad</t>
  </si>
  <si>
    <t>9.Reporte de talento humano de personal trasladado o desvinvulado</t>
  </si>
  <si>
    <t>1.Declaratoria de emergecia sanitaria por epidemias, pandemias y/o catastrofes naturales</t>
  </si>
  <si>
    <t>2.Constantes cambios normativos (leyes, decretos, acuerdos)</t>
  </si>
  <si>
    <r>
      <t>D12 A8</t>
    </r>
    <r>
      <rPr>
        <sz val="12"/>
        <rFont val="Arial"/>
        <family val="2"/>
      </rPr>
      <t xml:space="preserve"> Depurar la base de datos y reportar a contabilidad los hallazgos relacionados con predios nuevos y que no son de titularidad del municipio </t>
    </r>
  </si>
  <si>
    <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</si>
  <si>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</si>
  <si>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</si>
  <si>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</si>
  <si>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</si>
  <si>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t>6.Cambios de Gobierno</t>
  </si>
  <si>
    <t xml:space="preserve">
7.Dificultad de comunicación con las entidades del orden publico y privado</t>
  </si>
  <si>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</si>
  <si>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</si>
  <si>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</si>
  <si>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11.Presiones externas o de un superior jerárquico, omisión de las políticas para el uso adecuado de los bienes.</t>
  </si>
  <si>
    <t>12,Presiones externas o de un superior jerárquico, para manipular informacion de los bienes Fiscales y de uso publico del Municipio.</t>
  </si>
  <si>
    <t>Que se utilicen los bienes que estan a cargo del funcionario para fines diferentes a los establecidos por la entidad</t>
  </si>
  <si>
    <t>Cuando se utilizan los bienes de forma indebida</t>
  </si>
  <si>
    <t xml:space="preserve">Perdida , daño o deterioro de los bienes </t>
  </si>
  <si>
    <t>Posibilidad del Uso inadecuado de los bienes de la Entidad, para beneficio propio o de un tercero</t>
  </si>
  <si>
    <t>Sanciones disciplinarias, penales, fiscales y administrativas</t>
  </si>
  <si>
    <t xml:space="preserve">En el momento de identificar el bien, el funcionario omita informacion </t>
  </si>
  <si>
    <t>Inadecuado manejo de la informacion en la base de datos asociada al proceso de Identificacion de los Bienes Fiscales y de uso Publico</t>
  </si>
  <si>
    <t>En el momento de la visita al predio y en la manipulacion de la Informacion</t>
  </si>
  <si>
    <t>Perdida del bien</t>
  </si>
  <si>
    <t>Posibilidad de Solicitar y/o recibir dadivas para omitir y/o manipular Informacion real de un predio publico en favorecimiento de un tercero.</t>
  </si>
  <si>
    <t>Perdida de la imagen y credibilidad institucional</t>
  </si>
  <si>
    <t>CORRUPCION</t>
  </si>
  <si>
    <t>Cada vez que se presente un traslado o retiro de un funcionario, y este haga la entrega del Acta de Entrega y Traspaso de Bienes Muebles y Enseres,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t>
  </si>
  <si>
    <t>En el evento en que el nivel directivo asigne un bien a un funcionario o contratista que no los tenga a cargo, el funcionario responsable del bien notifica al almacén a través del acta de entrega y traspaso de bienes muebles para gestionar el cambio de responsabilidad,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t>
  </si>
  <si>
    <t>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t>
  </si>
  <si>
    <t>f</t>
  </si>
  <si>
    <t>g</t>
  </si>
  <si>
    <t>h</t>
  </si>
  <si>
    <t>i</t>
  </si>
  <si>
    <t>l</t>
  </si>
  <si>
    <t>m</t>
  </si>
  <si>
    <t>n</t>
  </si>
  <si>
    <t>Oficios  o Memorandos</t>
  </si>
  <si>
    <t>Profesional Especializado Bienes Fiscales y Uso Publico - Director de Recursos Fisicos</t>
  </si>
  <si>
    <t>Almacenista - Director de Recursos Fisicos</t>
  </si>
  <si>
    <t>Oficios o Memorandos</t>
  </si>
  <si>
    <t>Actas de Reunion</t>
  </si>
  <si>
    <t>Cuando se requiera</t>
  </si>
  <si>
    <t>Indice de cumplimiento = (Actividades ejecutadas /Actividades programadas)*100.                                                                  1 Actualizacion y 3 Socializaciones de la Politica realizadas / 
1 Actualizacion y 3 actividades proyectadas *100</t>
  </si>
  <si>
    <t>Indice de cumplimiento = (Actividades ejecutadas /Actividades programadas)*100.  
1 Actualizacion y 2 Actas de reunion realizadas/ 1 Actualizacion y  
2  Actas de reunión proyectadas *100</t>
  </si>
  <si>
    <t>No se han identificado perdida de bienes</t>
  </si>
  <si>
    <t>No se ha detectado fraude</t>
  </si>
  <si>
    <r>
      <rPr>
        <b/>
        <sz val="12"/>
        <rFont val="Arial"/>
        <family val="2"/>
      </rPr>
      <t>D7,O4</t>
    </r>
    <r>
      <rPr>
        <sz val="12"/>
        <rFont val="Arial"/>
        <family val="2"/>
      </rPr>
      <t xml:space="preserve"> Socializar el Manual de Administracion de Bienes Fiscales y Uso Publico,  incluyendo el control para la digitalizacion de la informacion en la base de datos relacionado en el Mapa de Riesgos de Corrupcion</t>
    </r>
  </si>
  <si>
    <t>COMUNICACIÓN INTERNA</t>
  </si>
  <si>
    <t>Presiones mal intencionadas que afecte el proceso.</t>
  </si>
  <si>
    <t xml:space="preserve">Afectacion en la  seguridad informatica </t>
  </si>
  <si>
    <t xml:space="preserve"> Falta de soporto tecnico de la aplicatico GCI  (Software)del Almacen.</t>
  </si>
  <si>
    <t>Inadecuado control y seguimiento de los equipos de computo.</t>
  </si>
  <si>
    <t>4. Falta de soporto tecnico de la aplicatico GCI  (Software)del Almacen.</t>
  </si>
  <si>
    <t>15. Perdida del control del inventario de equipos de computo y comunicación con valor de adquisicion con menor o igual a un (01) salario minimo mensual vigente, por no relacionar en la factura de compra el valor descriminado de estos bienes, incumpliendo la politica contable.</t>
  </si>
  <si>
    <t>1.Desarrollo y mantenimiento del Software a cargo de la Secretaria de las Tic.</t>
  </si>
  <si>
    <t>10.Políticas de seguridad de la Información adoptadas</t>
  </si>
  <si>
    <t>11. Instructivo de los estudios previos del proceso contratual documentado.</t>
  </si>
  <si>
    <t>12. Aplicativo de correspondecia Pisami</t>
  </si>
  <si>
    <t>13,Desconcimiento sobre la utilizacion adecuada de los elementos y bienes (devolutivos y de consumo) a cargo de los funcionarios</t>
  </si>
  <si>
    <r>
      <rPr>
        <b/>
        <sz val="12"/>
        <rFont val="Arial"/>
        <family val="2"/>
      </rPr>
      <t>D4, 04</t>
    </r>
    <r>
      <rPr>
        <sz val="12"/>
        <rFont val="Arial"/>
        <family val="2"/>
      </rPr>
      <t xml:space="preserve">  Socializar la Politica para el uso adecuado de los bienes (devolutivos y de consumo) Politica de obligatorio cumplimiento, se socializara a travez de los medios de comunicación de la Administración Municipal</t>
    </r>
  </si>
  <si>
    <r>
      <t>D5,13 A 11</t>
    </r>
    <r>
      <rPr>
        <sz val="12"/>
        <color theme="1"/>
        <rFont val="Arial"/>
        <family val="2"/>
      </rPr>
      <t xml:space="preserve"> Iniciar las acciones pertinentes para la recuperación de los bienes de la administración. Y En caso de pérdida del bien denunciar a  Control Interno Disciplinario o Fiscalía según el caso  </t>
    </r>
  </si>
  <si>
    <r>
      <t>A11,13 F5</t>
    </r>
    <r>
      <rPr>
        <sz val="12"/>
        <color theme="1"/>
        <rFont val="Arial"/>
        <family val="2"/>
      </rPr>
      <t xml:space="preserve"> Socilizar la politica para el uso adecuado de los bienes del Municipio a traves de piezas graficas y video (PELHUSA).</t>
    </r>
  </si>
  <si>
    <t>Perdida de  bienes y sanciones.</t>
  </si>
  <si>
    <t>Perdida de bienes y sanciones.</t>
  </si>
  <si>
    <t>Circular</t>
  </si>
  <si>
    <r>
      <rPr>
        <b/>
        <sz val="12"/>
        <rFont val="Arial"/>
        <family val="2"/>
      </rPr>
      <t xml:space="preserve">F9 A12 </t>
    </r>
    <r>
      <rPr>
        <sz val="12"/>
        <rFont val="Arial"/>
        <family val="2"/>
      </rPr>
      <t xml:space="preserve"> Realizar muestreos aleatorios al achivo gestion  de Bienes Fiscales y uso publico y verificar el expendiente con la informacion reportada en la base de datos asociada al proceso de identificacion de los Predios (bienes fiscales y de uso publico del municipio)</t>
    </r>
  </si>
  <si>
    <t xml:space="preserve">Presentacion  del Grupo de Bienes Fiscales y de uso Publico informe mensual al correo electronico institucional de Recursos Fisicos. </t>
  </si>
  <si>
    <t xml:space="preserve"> Perdida del control del inventario, al  no ingresar al almacen General del municipio los equopos de  computo por partes (Desglosados cada elemento que ingresen).</t>
  </si>
  <si>
    <r>
      <rPr>
        <b/>
        <sz val="12"/>
        <rFont val="Arial"/>
        <family val="2"/>
      </rPr>
      <t>F9 A11</t>
    </r>
    <r>
      <rPr>
        <sz val="12"/>
        <rFont val="Arial"/>
        <family val="2"/>
      </rPr>
      <t xml:space="preserve">  Socializar el  manual ADMINISTRACION DE BIENES FISCALES Y DE USO PUBLICO del municipio incluyendo los controles  al personal de apoyo que ingresen al grupo de bienes fiscales.</t>
    </r>
  </si>
  <si>
    <r>
      <t xml:space="preserve">D15 O11 </t>
    </r>
    <r>
      <rPr>
        <sz val="12"/>
        <rFont val="Arial"/>
        <family val="2"/>
      </rPr>
      <t>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r>
  </si>
  <si>
    <r>
      <rPr>
        <b/>
        <sz val="11"/>
        <color rgb="FF000000"/>
        <rFont val="Arial"/>
        <family val="2"/>
      </rPr>
      <t>OBJETIVO</t>
    </r>
    <r>
      <rPr>
        <sz val="11"/>
        <color indexed="8"/>
        <rFont val="Arial"/>
        <family val="2"/>
      </rPr>
      <t xml:space="preserve">: GESTIONAR OPORTUNAMENTE EL FUNCIONAMIENTO DE LA ADMINISTRACION CENTRAL MEDIANTE LA ADQUISICIÓN Y MANTENIMIENTO DE BIENES Y SERVICIOS, EJECUTANDO EL 80% DEL PRESUPUESTO ASIGNADO CONTRIBUYENDO A LA GESTIÓN DE LOS PROCESOS Y AL LOGRO DE LOS OBJETIVOS INSTITUCIONALES.
</t>
    </r>
  </si>
  <si>
    <t>OBSERVACION</t>
  </si>
  <si>
    <r>
      <t xml:space="preserve">Se prioriza las causas que de </t>
    </r>
    <r>
      <rPr>
        <b/>
        <sz val="11"/>
        <color theme="1"/>
        <rFont val="Calibri"/>
        <family val="2"/>
      </rPr>
      <t>≥ 4,3</t>
    </r>
  </si>
  <si>
    <r>
      <t xml:space="preserve">D15 O7 8 </t>
    </r>
    <r>
      <rPr>
        <sz val="12"/>
        <color theme="1"/>
        <rFont val="Arial"/>
        <family val="2"/>
      </rPr>
      <t>Emitir Circular a los supervisores de contratos estableciendo la directriz de exigir al proveedor la factura desglosada de los equipos de computacion y comunicación adquiridos, para facilitar el ingreso al almacen y control  de  inventarios de los bienes muebles.</t>
    </r>
  </si>
  <si>
    <t>01/01/2024 al 31/12/2024 anual en el mes de diciembre de 2024</t>
  </si>
  <si>
    <t>Link de publicacion Facebook (Semestral) video (anual)</t>
  </si>
  <si>
    <t>Sistema  de infomacion CGI Almacen</t>
  </si>
  <si>
    <r>
      <t xml:space="preserve">D4 O1 </t>
    </r>
    <r>
      <rPr>
        <sz val="12"/>
        <color theme="1"/>
        <rFont val="Arial"/>
        <family val="2"/>
      </rPr>
      <t>Continuar con el Desarrollo del aplicativo del Almacen (60% con el avance de la Vigencia 2024).</t>
    </r>
  </si>
  <si>
    <r>
      <rPr>
        <b/>
        <sz val="12"/>
        <rFont val="Arial"/>
        <family val="2"/>
      </rPr>
      <t>F2</t>
    </r>
    <r>
      <rPr>
        <sz val="12"/>
        <color theme="1"/>
        <rFont val="Arial"/>
        <family val="2"/>
      </rPr>
      <t xml:space="preserve"> </t>
    </r>
    <r>
      <rPr>
        <b/>
        <sz val="12"/>
        <rFont val="Arial"/>
        <family val="2"/>
      </rPr>
      <t>A11</t>
    </r>
    <r>
      <rPr>
        <sz val="12"/>
        <color theme="1"/>
        <rFont val="Arial"/>
        <family val="2"/>
      </rPr>
      <t xml:space="preserve"> Actualizar los inventarios del Almacen General correctamente en su sistema de informacion, ante el traslado de un bien mueble, que en todo caso estará a cargo de personal de planta y al momento del retiro de la entidad de un funcionario.</t>
    </r>
  </si>
  <si>
    <t>Memorando/ Actas de reunion.</t>
  </si>
  <si>
    <t>Evaluación y seguimiento del 01 ENERO HASTA EL 31 DE MARZO DE  2025</t>
  </si>
  <si>
    <t>02/01/2025 al 30/12/2025 semestral en el mes de junio  de 2025.</t>
  </si>
  <si>
    <t>1. Dando cumplimiento a esta actividad con el memorando 2502-003322 07/01/2025, las Tic informa a la Secretaria Administrativa la continuacion del Desarrollo MODULO ALMACEN y da contestacion la Direccion de Recursos Fisicos con el memorando N° 1420-003976 de 29/01/2025. 2. Por medio del acta de reunion N° 01 27/01/2025 el almacen se reune con las Tic por las generalidades del GCI/ OPORTUNIDADES DE MEJORA. 3. Por medio del acta de reunion N° 002 de 07/02/2025, el almacen y las Tic se reunen para revisar los avances del modulo PISAMI/ALMACEN- oportunidades de mejora. 4. Por medio del acta de reunion N° 004 de 12/02/2025, el almacen y las Tic se reunen para revisar los avances del modulo PISAMI/ALMACEN- oportunidades de mejora. 5. Por medio del acta de reunion N° 005 de 14/02/2025, el almacen y las Tic se reunen para revisar los avances del modulo PISAMI/ALMACEN- pruebas de ingresos desarrollo. 6. Por medio del acta de reunion N° 006 de 17/02/2025, el almacen y las Tic se reunen para revisar Retrospectiva- Desarrollo  PISAMI/ALMACEN. 7.  Por medio del memo 1423-07603 del 18/02/2025 el almacen gral solicita permisos - MODULO PRUEBAS PISAMI - ALMACEB  a las Tic. 8. Por medio del acta de reunion N° 007 de 03/03/2025, el almacen y las Tic se reunen para revisar los avances Retrospectiva- Desarrollo  PISAMI/ALMACEN. 9. Por medio del memorando N° 1423-10557 del 05/03/2025, el almacen gral solicito permisos - MODULO PRUEBAS PISAMI- ALMACEN a las Tic. 10.  Por medio del acta de reunion N° 007 de 10/03/2025, el almacen y las Tic para directrices de integracion del Modulo PISAMI-ALMACEN que se encuentra en desarrollo  con la Direccion de contabilidad, 11. Por medio del memo N° 2502-010738 del 06/03/2025 las Tic Convoca mesa de trabajo al almacen Gral (10/03/2025). 12. Por medio de correo electronico el almacen grarl remitio informacion segun la reunion del 10/03/2025. 13. Por medio del memo 1423-012151 de 13/03/2025 el almacen gral solicita  informacion a la Direccion de Contabilidad respecto a los codigos contables, naturaleza y vida util  que se usan para los siguientes subgrupos. 14. Por medio del memo 2502-012541 de 14/03/2025 la sec Tic da respuesta al memo 10557 del almacen, informando que el usuario nelson.villareal se encuentra activo. 15. Por medio del acta de reunion N° 0010 de 17/03/2025, el almacen y las Tic se reunen para revisar Retrospectiva- Desarrollo  PISAMI/ALMACEN.</t>
  </si>
  <si>
    <t>02/01/2025 al 31/12/2025 semestral en el mes de junio de 2025.</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</si>
  <si>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</si>
  <si>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1. El almacen Gral ha emitido un total de 12 PAZ Y SALVOS  de los personas que se desvincularon a la Administracion Central. 2. El almacen Gral por medio de oficio externos solicita a que se haga la entrega de los bienes bajo la responsabilidades de los exfuncionarios, aportando las hojas de vida a cada uno.</t>
  </si>
  <si>
    <t>marzo  de 2025</t>
  </si>
  <si>
    <t>02/01/2022 al 30/12/2025</t>
  </si>
  <si>
    <t xml:space="preserve">                                                                                                                                                                                                                                                                                                                                                                                                                                                                    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y N° 0014 del 31/03/2025.                                                                                                                                                                                                                                                                                                                          </t>
  </si>
  <si>
    <t xml:space="preserve">                                                                                                                                                                                                                                                                                         1. Por medio de correo electronico institucional el dia 12/02/2025, el grupo de Bienes Fiscales remite a la Directora de Recursos Fisicos reporte del muestreo aleatorio del mes de enero de 2025 de la revision de los expedientes que reposan en el archivo gestion, donde realizan la verificacion y corraborar la infiornacion de la BDD  de  grupo de Bienes Fiscales y Uso Publico conforme a  los expedientes fisicos.                                                                                                                                                                                        2..   Por medio de correo electronico institucional el dia 26/02/2025, el grupo de Bienes Fiscales remite a la Directora de Recursos Fisicos reporte del muestreo aleatorio del mes de febrero de 2025 de la revision de los expedientes que reposan en el archivo gestion, donde realizan la verificacion y corraborar la infiornacion de la BDD  de  grupo de Bienes Fiscales y Uso Publico conforme a  los expedientes fisicos. 3. Por medio de correo electronico institucional el dia 31/03/2025, el grupo de Bienes Fiscales remite a la Directora de Recursos Fisicos reporte del muestreo aleatorio del mes de marzo de 2025 de la revision de los expedientes que reposan en el archivo gestion, donde realizan la verificacion y corraborar la infiornacion de la BDD  de  grupo de Bienes Fiscales y Uso Publico conforme a  los expedientes fisicos                                                                                                                                                                                                                                                                                                                                                                                                                                                                                                                                                                                                         </t>
  </si>
  <si>
    <t xml:space="preserve">4.Baja seguridad informatica </t>
  </si>
  <si>
    <t>Pagina:  6 de 15</t>
  </si>
  <si>
    <t>Falta de soporte tecnico de la aplicatico GCI  (Software)del Almacen.</t>
  </si>
  <si>
    <r>
      <rPr>
        <b/>
        <sz val="10"/>
        <color theme="1"/>
        <rFont val="Arial"/>
        <family val="2"/>
      </rPr>
      <t>La combinacion de factores:</t>
    </r>
    <r>
      <rPr>
        <sz val="10"/>
        <color theme="1"/>
        <rFont val="Arial"/>
        <family val="2"/>
      </rPr>
      <t xml:space="preserve"> </t>
    </r>
    <r>
      <rPr>
        <sz val="10"/>
        <color theme="3"/>
        <rFont val="Arial"/>
        <family val="2"/>
      </rPr>
      <t>El desconcimiento sobre la utilizacion adecuada de los elementos y bienes (devolutivos y de consumo) a cargo de los funcionarios,</t>
    </r>
    <r>
      <rPr>
        <sz val="10"/>
        <color theme="1"/>
        <rFont val="Arial"/>
        <family val="2"/>
      </rPr>
      <t xml:space="preserve"> </t>
    </r>
    <r>
      <rPr>
        <sz val="10"/>
        <color theme="3"/>
        <rFont val="Arial"/>
        <family val="2"/>
      </rPr>
      <t>las Presiones externas o de un superior jerárquico, omisión de las políticas para el uso adecuado de los bienes,</t>
    </r>
    <r>
      <rPr>
        <sz val="10"/>
        <color theme="1"/>
        <rFont val="Arial"/>
        <family val="2"/>
      </rPr>
      <t xml:space="preserve">  </t>
    </r>
    <r>
      <rPr>
        <sz val="10"/>
        <color theme="3"/>
        <rFont val="Arial"/>
        <family val="2"/>
      </rPr>
      <t>falta de soporte tecnico del aplicativo GCI (Software) del Almacen</t>
    </r>
    <r>
      <rPr>
        <sz val="10"/>
        <color theme="1"/>
        <rFont val="Arial"/>
        <family val="2"/>
      </rPr>
      <t>,</t>
    </r>
    <r>
      <rPr>
        <b/>
        <sz val="10"/>
        <color theme="1"/>
        <rFont val="Arial"/>
        <family val="2"/>
      </rPr>
      <t xml:space="preserve"> puede ocasionar</t>
    </r>
    <r>
      <rPr>
        <sz val="10"/>
        <color theme="1"/>
        <rFont val="Arial"/>
        <family val="2"/>
      </rPr>
      <t xml:space="preserve"> la Posibilidad del Uso inadecuado de los bienes de la Entidad, para beneficio propio o de un tercero. </t>
    </r>
    <r>
      <rPr>
        <b/>
        <sz val="10"/>
        <color theme="1"/>
        <rFont val="Arial"/>
        <family val="2"/>
      </rPr>
      <t>Teniendo como potenciales consecuencias:</t>
    </r>
    <r>
      <rPr>
        <sz val="10"/>
        <color rgb="FFFF0000"/>
        <rFont val="Arial"/>
        <family val="2"/>
      </rPr>
      <t xml:space="preserve"> Perdida, daño o deterioro de los bienes,</t>
    </r>
    <r>
      <rPr>
        <sz val="10"/>
        <color theme="1"/>
        <rFont val="Arial"/>
        <family val="2"/>
      </rPr>
      <t xml:space="preserve"> </t>
    </r>
    <r>
      <rPr>
        <sz val="10"/>
        <color rgb="FFFF0000"/>
        <rFont val="Arial"/>
        <family val="2"/>
      </rPr>
      <t>Sanciones legales y Sanciones disciplinarias, penales, fiscales y administrativas y  Perdida del control del inventario de equipos de computo por no relacionar en la factura de compra el valor descriminado de estos bienes</t>
    </r>
  </si>
  <si>
    <r>
      <rPr>
        <b/>
        <sz val="10"/>
        <color theme="1"/>
        <rFont val="Arial"/>
        <family val="2"/>
      </rPr>
      <t>La combinacion de factores como</t>
    </r>
    <r>
      <rPr>
        <sz val="10"/>
        <color theme="1"/>
        <rFont val="Arial"/>
        <family val="2"/>
      </rPr>
      <t xml:space="preserve"> e</t>
    </r>
    <r>
      <rPr>
        <sz val="10"/>
        <color theme="3"/>
        <rFont val="Arial"/>
        <family val="2"/>
      </rPr>
      <t xml:space="preserve">l Inadecuado manejo de la informacion en la base de datos asociada al proceso de Identificacion de los Bienes Fiscales y de uso Publico y Presiones externas o de un superior jerárquico, para manipular informacion de los bienes fiscales y de uso publico del Municipio. </t>
    </r>
    <r>
      <rPr>
        <b/>
        <sz val="10"/>
        <color theme="1"/>
        <rFont val="Arial"/>
        <family val="2"/>
      </rPr>
      <t>Puede ocasionar</t>
    </r>
    <r>
      <rPr>
        <sz val="10"/>
        <color theme="1"/>
        <rFont val="Arial"/>
        <family val="2"/>
      </rPr>
      <t xml:space="preserve"> Posibilidad de Solicitar y/o recibir dadivas para omitir y/o manipular Informacion real de un predio publico en favorecimiento de un tercero. </t>
    </r>
    <r>
      <rPr>
        <b/>
        <sz val="10"/>
        <color theme="1"/>
        <rFont val="Arial"/>
        <family val="2"/>
      </rPr>
      <t>Teniendo como potensiales consecuencias:</t>
    </r>
    <r>
      <rPr>
        <sz val="10"/>
        <color theme="1"/>
        <rFont val="Arial"/>
        <family val="2"/>
      </rPr>
      <t xml:space="preserve"> </t>
    </r>
    <r>
      <rPr>
        <sz val="10"/>
        <color rgb="FFFF0000"/>
        <rFont val="Arial"/>
        <family val="2"/>
      </rPr>
      <t>Perdida del bien, Perdida de la imagen y credibilidad institucional y sanciones disciplinarias, penales, fiscales y administrativas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</si>
</sst>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b/>
      <sz val="11"/>
      <color rgb="FF000000"/>
      <name val="Arial"/>
      <family val="2"/>
    </font>
    <font>
      <sz val="12"/>
      <name val="Arial"/>
      <family val="2"/>
    </font>
    <font>
      <b/>
      <sz val="12"/>
      <name val="Arial"/>
      <family val="2"/>
    </font>
    <font>
      <sz val="12"/>
      <color rgb="FFFF0000"/>
      <name val="Arial"/>
      <family val="2"/>
    </font>
    <font>
      <u/>
      <sz val="12"/>
      <color theme="1"/>
      <name val="Arial"/>
      <family val="2"/>
    </font>
    <font>
      <sz val="10"/>
      <color theme="0"/>
      <name val="Arial"/>
      <family val="2"/>
    </font>
    <font>
      <sz val="12"/>
      <name val="Times New Roman"/>
      <family val="1"/>
    </font>
    <font>
      <b/>
      <i/>
      <sz val="11"/>
      <color theme="1"/>
      <name val="Calibri"/>
      <family val="2"/>
      <scheme val="minor"/>
    </font>
    <font>
      <b/>
      <sz val="11"/>
      <color theme="1"/>
      <name val="Calibri"/>
      <family val="2"/>
    </font>
    <font>
      <sz val="9"/>
      <name val="Arial"/>
      <family val="2"/>
    </font>
    <font>
      <sz val="10"/>
      <color theme="3"/>
      <name val="Arial"/>
      <family val="2"/>
    </font>
    <font>
      <sz val="10"/>
      <color rgb="FFFF0000"/>
      <name val="Arial"/>
      <family val="2"/>
    </font>
  </fonts>
  <fills count="3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0070C0"/>
        <bgColor indexed="64"/>
      </patternFill>
    </fill>
    <fill>
      <patternFill patternType="solid">
        <fgColor rgb="FF99FF33"/>
        <bgColor indexed="64"/>
      </patternFill>
    </fill>
    <fill>
      <patternFill patternType="solid">
        <fgColor rgb="FF00BBFE"/>
        <bgColor indexed="64"/>
      </patternFill>
    </fill>
    <fill>
      <patternFill patternType="solid">
        <fgColor rgb="FF00E668"/>
        <bgColor indexed="64"/>
      </patternFill>
    </fill>
    <fill>
      <patternFill patternType="solid">
        <fgColor rgb="FF00B0F0"/>
        <bgColor indexed="64"/>
      </patternFill>
    </fill>
    <fill>
      <patternFill patternType="solid">
        <fgColor rgb="FFBEF870"/>
        <bgColor indexed="64"/>
      </patternFill>
    </fill>
    <fill>
      <patternFill patternType="solid">
        <fgColor theme="6"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4">
    <xf numFmtId="0" fontId="0" fillId="0" borderId="0"/>
    <xf numFmtId="0" fontId="23" fillId="0" borderId="0"/>
    <xf numFmtId="0" fontId="56" fillId="0" borderId="0"/>
    <xf numFmtId="0" fontId="14" fillId="0" borderId="0"/>
  </cellStyleXfs>
  <cellXfs count="101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5"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1" fillId="25" borderId="1" xfId="0" applyFont="1" applyFill="1" applyBorder="1" applyAlignment="1">
      <alignment horizontal="left" vertical="center" wrapText="1"/>
    </xf>
    <xf numFmtId="0" fontId="1" fillId="0" borderId="0" xfId="0" applyFont="1"/>
    <xf numFmtId="0" fontId="1" fillId="7" borderId="1" xfId="0" applyFont="1" applyFill="1" applyBorder="1" applyAlignment="1">
      <alignment horizontal="left" vertical="center" wrapText="1"/>
    </xf>
    <xf numFmtId="0" fontId="1" fillId="23" borderId="1" xfId="0" applyFont="1" applyFill="1" applyBorder="1" applyAlignment="1">
      <alignment vertical="center" wrapText="1"/>
    </xf>
    <xf numFmtId="0" fontId="1" fillId="0" borderId="3" xfId="0" applyFont="1" applyBorder="1" applyAlignment="1">
      <alignment vertical="top" wrapText="1"/>
    </xf>
    <xf numFmtId="0" fontId="1" fillId="26" borderId="3"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27" borderId="1" xfId="0" applyFont="1" applyFill="1" applyBorder="1" applyAlignment="1">
      <alignment horizontal="left" vertical="center" wrapText="1"/>
    </xf>
    <xf numFmtId="0" fontId="1" fillId="28" borderId="1" xfId="0" applyFont="1" applyFill="1" applyBorder="1" applyAlignment="1">
      <alignment horizontal="left" vertical="center" wrapText="1"/>
    </xf>
    <xf numFmtId="0" fontId="9" fillId="0" borderId="1" xfId="0" applyFont="1" applyBorder="1" applyAlignment="1" applyProtection="1">
      <alignment horizontal="left" vertical="top" wrapText="1"/>
      <protection locked="0"/>
    </xf>
    <xf numFmtId="0" fontId="15" fillId="4" borderId="53"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7" fillId="0" borderId="1" xfId="0" applyFont="1" applyBorder="1"/>
    <xf numFmtId="0" fontId="14" fillId="0" borderId="1" xfId="0" applyFont="1" applyBorder="1" applyAlignment="1" applyProtection="1">
      <alignment horizontal="left" vertical="center"/>
      <protection locked="0"/>
    </xf>
    <xf numFmtId="0" fontId="14" fillId="0" borderId="1" xfId="0" applyFont="1" applyBorder="1"/>
    <xf numFmtId="0" fontId="7" fillId="0" borderId="1" xfId="0" applyFont="1" applyBorder="1" applyAlignment="1">
      <alignment vertical="top" wrapText="1"/>
    </xf>
    <xf numFmtId="0" fontId="7" fillId="0" borderId="0" xfId="0" applyFont="1" applyAlignment="1">
      <alignment horizontal="center" vertical="center" wrapText="1"/>
    </xf>
    <xf numFmtId="0" fontId="9" fillId="0" borderId="28" xfId="0" applyFont="1" applyBorder="1" applyAlignment="1" applyProtection="1">
      <alignment horizontal="center" vertical="center" wrapText="1"/>
      <protection locked="0"/>
    </xf>
    <xf numFmtId="0" fontId="1" fillId="29" borderId="3" xfId="0" applyFont="1" applyFill="1" applyBorder="1" applyAlignment="1">
      <alignment horizontal="left" vertical="center" wrapText="1"/>
    </xf>
    <xf numFmtId="0" fontId="1" fillId="27" borderId="3" xfId="0" applyFont="1" applyFill="1" applyBorder="1" applyAlignment="1">
      <alignment horizontal="left" vertical="center" wrapText="1"/>
    </xf>
    <xf numFmtId="0" fontId="1" fillId="29" borderId="1" xfId="0" applyFont="1" applyFill="1" applyBorder="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pplyProtection="1">
      <alignment vertical="center" wrapText="1"/>
      <protection locked="0"/>
    </xf>
    <xf numFmtId="0" fontId="55" fillId="0" borderId="28" xfId="0" applyFont="1" applyBorder="1" applyAlignment="1">
      <alignment vertical="center" wrapText="1"/>
    </xf>
    <xf numFmtId="0" fontId="5" fillId="0" borderId="70" xfId="0" applyFont="1" applyBorder="1" applyAlignment="1">
      <alignment vertical="center" wrapText="1"/>
    </xf>
    <xf numFmtId="0" fontId="5" fillId="0" borderId="37" xfId="0" applyFont="1" applyBorder="1" applyAlignment="1">
      <alignment vertical="center" wrapText="1"/>
    </xf>
    <xf numFmtId="0" fontId="5" fillId="0" borderId="15" xfId="0" applyFont="1" applyBorder="1" applyAlignment="1">
      <alignment vertical="center" wrapText="1"/>
    </xf>
    <xf numFmtId="0" fontId="7" fillId="0" borderId="10" xfId="0" applyFont="1" applyBorder="1" applyAlignment="1">
      <alignment horizontal="center" vertical="center" wrapText="1"/>
    </xf>
    <xf numFmtId="0" fontId="7" fillId="0" borderId="0" xfId="0" applyFont="1" applyAlignment="1">
      <alignment horizontal="center"/>
    </xf>
    <xf numFmtId="0" fontId="5" fillId="16" borderId="88" xfId="0" applyFont="1" applyFill="1" applyBorder="1" applyAlignment="1" applyProtection="1">
      <alignment vertical="center"/>
      <protection locked="0"/>
    </xf>
    <xf numFmtId="0" fontId="5" fillId="16" borderId="83" xfId="0" applyFont="1" applyFill="1" applyBorder="1" applyAlignment="1" applyProtection="1">
      <alignment vertical="center"/>
      <protection locked="0"/>
    </xf>
    <xf numFmtId="0" fontId="9" fillId="16" borderId="88" xfId="0" applyFont="1" applyFill="1" applyBorder="1" applyAlignment="1">
      <alignment vertical="center"/>
    </xf>
    <xf numFmtId="0" fontId="9" fillId="16" borderId="82" xfId="0" applyFont="1" applyFill="1" applyBorder="1" applyAlignment="1">
      <alignment vertical="center"/>
    </xf>
    <xf numFmtId="0" fontId="9" fillId="16" borderId="83" xfId="0" applyFont="1" applyFill="1" applyBorder="1" applyAlignment="1">
      <alignment vertical="center"/>
    </xf>
    <xf numFmtId="0" fontId="7" fillId="0" borderId="1" xfId="0" applyFont="1" applyBorder="1" applyAlignment="1">
      <alignment horizontal="left" vertical="top" wrapText="1"/>
    </xf>
    <xf numFmtId="0" fontId="14" fillId="0" borderId="0" xfId="0" applyFont="1" applyAlignment="1">
      <alignment horizontal="center"/>
    </xf>
    <xf numFmtId="0" fontId="57" fillId="0" borderId="60" xfId="0" applyFont="1" applyBorder="1" applyProtection="1">
      <protection locked="0"/>
    </xf>
    <xf numFmtId="0" fontId="57" fillId="0" borderId="56" xfId="0" applyFont="1" applyBorder="1" applyProtection="1">
      <protection locked="0"/>
    </xf>
    <xf numFmtId="0" fontId="57" fillId="0" borderId="62" xfId="0" applyFont="1" applyBorder="1" applyProtection="1">
      <protection locked="0"/>
    </xf>
    <xf numFmtId="0" fontId="7" fillId="0" borderId="60" xfId="0" applyFont="1" applyBorder="1" applyAlignment="1" applyProtection="1">
      <alignment horizontal="left" vertical="center" wrapText="1"/>
      <protection locked="0"/>
    </xf>
    <xf numFmtId="0" fontId="59" fillId="0" borderId="1" xfId="0" applyFont="1" applyBorder="1" applyAlignment="1">
      <alignment vertical="top" wrapText="1"/>
    </xf>
    <xf numFmtId="0" fontId="9" fillId="0" borderId="1" xfId="0" applyFont="1" applyBorder="1" applyAlignment="1" applyProtection="1">
      <alignment horizontal="center" vertical="center" wrapText="1"/>
      <protection locked="0"/>
    </xf>
    <xf numFmtId="0" fontId="7" fillId="4" borderId="1" xfId="0" applyFont="1" applyFill="1" applyBorder="1" applyAlignment="1" applyProtection="1">
      <alignment vertical="center" wrapText="1"/>
      <protection locked="0"/>
    </xf>
    <xf numFmtId="0" fontId="7" fillId="4" borderId="0" xfId="0" applyFont="1" applyFill="1" applyAlignment="1">
      <alignment vertical="top" wrapText="1"/>
    </xf>
    <xf numFmtId="0" fontId="7" fillId="4" borderId="1" xfId="0" applyFont="1" applyFill="1" applyBorder="1" applyAlignment="1">
      <alignment vertical="top" wrapText="1"/>
    </xf>
    <xf numFmtId="0" fontId="7" fillId="0" borderId="1" xfId="0" applyFont="1" applyBorder="1" applyAlignment="1">
      <alignment horizontal="center" vertical="center"/>
    </xf>
    <xf numFmtId="0" fontId="16" fillId="0" borderId="7" xfId="0" applyFont="1" applyBorder="1" applyAlignment="1">
      <alignment vertical="center" wrapText="1"/>
    </xf>
    <xf numFmtId="0" fontId="16" fillId="0" borderId="1" xfId="0" applyFont="1" applyBorder="1" applyAlignment="1">
      <alignment vertical="center" wrapText="1"/>
    </xf>
    <xf numFmtId="0" fontId="9" fillId="0" borderId="1" xfId="0"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0" fontId="60" fillId="0" borderId="1" xfId="0" applyFont="1" applyBorder="1" applyAlignment="1">
      <alignment horizontal="left" vertical="center" wrapText="1"/>
    </xf>
    <xf numFmtId="0" fontId="60" fillId="0" borderId="1" xfId="0" applyFont="1" applyBorder="1" applyAlignment="1">
      <alignment vertical="center" wrapText="1"/>
    </xf>
    <xf numFmtId="0" fontId="7" fillId="10" borderId="1" xfId="0" applyFont="1" applyFill="1" applyBorder="1" applyAlignment="1">
      <alignment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23" borderId="10" xfId="0" applyFont="1" applyFill="1" applyBorder="1" applyAlignment="1">
      <alignment horizontal="center" vertical="center" wrapText="1"/>
    </xf>
    <xf numFmtId="0" fontId="5" fillId="23" borderId="28"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57" fillId="0" borderId="60" xfId="0" applyFont="1" applyBorder="1" applyAlignment="1" applyProtection="1">
      <alignment horizontal="center"/>
      <protection locked="0"/>
    </xf>
    <xf numFmtId="0" fontId="57" fillId="0" borderId="56" xfId="0" applyFont="1" applyBorder="1" applyAlignment="1" applyProtection="1">
      <alignment horizontal="center"/>
      <protection locked="0"/>
    </xf>
    <xf numFmtId="0" fontId="57" fillId="0" borderId="62" xfId="0" applyFont="1" applyBorder="1" applyAlignment="1" applyProtection="1">
      <alignment horizontal="center"/>
      <protection locked="0"/>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1" fillId="16" borderId="1" xfId="0" applyFont="1" applyFill="1" applyBorder="1" applyAlignment="1">
      <alignment vertical="center"/>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37" xfId="0" applyFont="1" applyFill="1" applyBorder="1" applyAlignment="1">
      <alignment horizontal="center" vertical="center" textRotation="255"/>
    </xf>
    <xf numFmtId="0" fontId="18" fillId="15" borderId="0" xfId="0" applyFont="1" applyFill="1" applyAlignment="1">
      <alignment horizontal="center" vertical="center" textRotation="255"/>
    </xf>
    <xf numFmtId="0" fontId="51" fillId="0" borderId="1" xfId="0" applyFont="1" applyBorder="1" applyAlignment="1" applyProtection="1">
      <alignment horizontal="center" vertical="center" wrapText="1"/>
      <protection locked="0"/>
    </xf>
    <xf numFmtId="0" fontId="1" fillId="0" borderId="1" xfId="0" applyFont="1" applyBorder="1" applyAlignment="1">
      <alignment horizontal="center"/>
    </xf>
    <xf numFmtId="0" fontId="5" fillId="0" borderId="1" xfId="0" applyFont="1" applyBorder="1" applyAlignment="1">
      <alignment horizontal="center"/>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18" fillId="15" borderId="1" xfId="0" applyFont="1" applyFill="1" applyBorder="1" applyAlignment="1">
      <alignment horizontal="center" vertical="center" textRotation="255"/>
    </xf>
    <xf numFmtId="0" fontId="9" fillId="0" borderId="1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0" borderId="3" xfId="0" applyFont="1" applyBorder="1" applyAlignment="1" applyProtection="1">
      <alignment horizontal="left" vertical="center"/>
      <protection locked="0"/>
    </xf>
    <xf numFmtId="0" fontId="51" fillId="0" borderId="2" xfId="0" applyFont="1" applyBorder="1" applyAlignment="1" applyProtection="1">
      <alignment horizontal="left" vertical="center"/>
      <protection locked="0"/>
    </xf>
    <xf numFmtId="0" fontId="51" fillId="3" borderId="1" xfId="0" applyFont="1" applyFill="1" applyBorder="1" applyAlignment="1" applyProtection="1">
      <alignment horizontal="left" vertical="center"/>
      <protection locked="0"/>
    </xf>
    <xf numFmtId="0" fontId="51" fillId="0" borderId="8" xfId="0" applyFont="1" applyBorder="1" applyAlignment="1" applyProtection="1">
      <alignment horizontal="left" vertical="center" wrapText="1"/>
      <protection locked="0"/>
    </xf>
    <xf numFmtId="0" fontId="51" fillId="0" borderId="9" xfId="0" applyFont="1" applyBorder="1" applyAlignment="1" applyProtection="1">
      <alignment horizontal="left" vertical="center" wrapText="1"/>
      <protection locked="0"/>
    </xf>
    <xf numFmtId="0" fontId="9" fillId="28" borderId="62" xfId="0" applyFont="1" applyFill="1" applyBorder="1" applyAlignment="1" applyProtection="1">
      <alignment horizontal="left" vertical="center" wrapText="1"/>
      <protection locked="0"/>
    </xf>
    <xf numFmtId="0" fontId="9" fillId="28" borderId="1" xfId="0" applyFont="1" applyFill="1" applyBorder="1" applyAlignment="1" applyProtection="1">
      <alignment horizontal="left" vertical="center"/>
      <protection locked="0"/>
    </xf>
    <xf numFmtId="0" fontId="51" fillId="0" borderId="60" xfId="0" applyFont="1" applyBorder="1" applyAlignment="1" applyProtection="1">
      <alignment horizontal="left" vertical="center" wrapText="1"/>
      <protection locked="0"/>
    </xf>
    <xf numFmtId="0" fontId="51" fillId="0" borderId="56" xfId="0" applyFont="1" applyBorder="1" applyAlignment="1" applyProtection="1">
      <alignment horizontal="left" vertical="center" wrapText="1"/>
      <protection locked="0"/>
    </xf>
    <xf numFmtId="0" fontId="51" fillId="3" borderId="60" xfId="0" applyFont="1" applyFill="1" applyBorder="1" applyAlignment="1" applyProtection="1">
      <alignment horizontal="left" vertical="center" wrapText="1"/>
      <protection locked="0"/>
    </xf>
    <xf numFmtId="0" fontId="51" fillId="3" borderId="62" xfId="0" applyFont="1" applyFill="1" applyBorder="1" applyAlignment="1" applyProtection="1">
      <alignment horizontal="left" vertical="center" wrapText="1"/>
      <protection locked="0"/>
    </xf>
    <xf numFmtId="0" fontId="51" fillId="0" borderId="2" xfId="0" applyFont="1" applyBorder="1" applyAlignment="1" applyProtection="1">
      <alignment horizontal="left" wrapText="1"/>
      <protection locked="0"/>
    </xf>
    <xf numFmtId="0" fontId="51" fillId="0" borderId="60" xfId="0" applyFont="1" applyBorder="1" applyAlignment="1" applyProtection="1">
      <alignment horizontal="left" wrapText="1"/>
      <protection locked="0"/>
    </xf>
    <xf numFmtId="0" fontId="51" fillId="29" borderId="60" xfId="0" applyFont="1" applyFill="1" applyBorder="1" applyAlignment="1" applyProtection="1">
      <alignment horizontal="left" vertical="center" wrapText="1"/>
      <protection locked="0"/>
    </xf>
    <xf numFmtId="0" fontId="51" fillId="29" borderId="56" xfId="0" applyFont="1" applyFill="1" applyBorder="1" applyAlignment="1" applyProtection="1">
      <alignment horizontal="left" vertical="center" wrapText="1"/>
      <protection locked="0"/>
    </xf>
    <xf numFmtId="0" fontId="51" fillId="28" borderId="60" xfId="0" applyFont="1" applyFill="1" applyBorder="1" applyAlignment="1" applyProtection="1">
      <alignment horizontal="left" vertical="center" wrapText="1"/>
      <protection locked="0"/>
    </xf>
    <xf numFmtId="0" fontId="51" fillId="28" borderId="56" xfId="0" applyFont="1" applyFill="1" applyBorder="1" applyAlignment="1" applyProtection="1">
      <alignment horizontal="left" vertical="center" wrapText="1"/>
      <protection locked="0"/>
    </xf>
    <xf numFmtId="0" fontId="51" fillId="30" borderId="25" xfId="0" applyFont="1" applyFill="1" applyBorder="1" applyAlignment="1" applyProtection="1">
      <alignment horizontal="left" vertical="center" wrapText="1"/>
      <protection locked="0"/>
    </xf>
    <xf numFmtId="0" fontId="51" fillId="30" borderId="13" xfId="0" applyFont="1" applyFill="1" applyBorder="1" applyAlignment="1" applyProtection="1">
      <alignment horizontal="left" vertical="center" wrapText="1"/>
      <protection locked="0"/>
    </xf>
    <xf numFmtId="0" fontId="23" fillId="3" borderId="25" xfId="0" applyFont="1" applyFill="1" applyBorder="1" applyAlignment="1">
      <alignment horizontal="left"/>
    </xf>
    <xf numFmtId="0" fontId="23" fillId="3" borderId="13" xfId="0" applyFont="1" applyFill="1" applyBorder="1" applyAlignment="1">
      <alignment horizontal="left"/>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1" fillId="27" borderId="2" xfId="0" applyFont="1" applyFill="1" applyBorder="1" applyAlignment="1" applyProtection="1">
      <alignment horizontal="left" vertical="center" wrapText="1"/>
      <protection locked="0"/>
    </xf>
    <xf numFmtId="0" fontId="51" fillId="27" borderId="3" xfId="0" applyFont="1" applyFill="1" applyBorder="1" applyAlignment="1" applyProtection="1">
      <alignment horizontal="left" vertical="center"/>
      <protection locked="0"/>
    </xf>
    <xf numFmtId="0" fontId="51" fillId="29" borderId="60" xfId="0" applyFont="1" applyFill="1" applyBorder="1" applyAlignment="1">
      <alignment horizontal="left" wrapText="1"/>
    </xf>
    <xf numFmtId="0" fontId="51" fillId="29" borderId="62" xfId="0" applyFont="1" applyFill="1" applyBorder="1" applyAlignment="1">
      <alignment horizontal="left" wrapText="1"/>
    </xf>
    <xf numFmtId="0" fontId="51" fillId="0" borderId="2" xfId="0"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8" fillId="0" borderId="8" xfId="0" applyFont="1" applyBorder="1" applyAlignment="1">
      <alignment vertical="center" wrapText="1"/>
    </xf>
    <xf numFmtId="0" fontId="9" fillId="0" borderId="9" xfId="0" applyFont="1" applyBorder="1" applyAlignment="1">
      <alignment vertical="center" wrapText="1"/>
    </xf>
    <xf numFmtId="0" fontId="8" fillId="0" borderId="8" xfId="0" applyFont="1" applyBorder="1" applyAlignment="1">
      <alignment horizontal="left" vertical="center" wrapText="1"/>
    </xf>
    <xf numFmtId="0" fontId="54" fillId="0" borderId="7" xfId="0" applyFont="1" applyBorder="1" applyAlignment="1">
      <alignment horizontal="left" vertical="center" wrapText="1"/>
    </xf>
    <xf numFmtId="0" fontId="54" fillId="0" borderId="9" xfId="0" applyFont="1" applyBorder="1" applyAlignment="1">
      <alignment horizontal="left" vertical="center" wrapText="1"/>
    </xf>
    <xf numFmtId="0" fontId="52" fillId="0" borderId="2" xfId="0" applyFont="1" applyBorder="1" applyAlignment="1" applyProtection="1">
      <alignment horizontal="left" vertical="center" wrapText="1"/>
      <protection locked="0"/>
    </xf>
    <xf numFmtId="0" fontId="8"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23" fillId="3" borderId="1" xfId="0" applyFont="1" applyFill="1" applyBorder="1" applyAlignment="1">
      <alignment horizontal="left"/>
    </xf>
    <xf numFmtId="0" fontId="51" fillId="0" borderId="1" xfId="0" applyFont="1" applyBorder="1" applyAlignment="1" applyProtection="1">
      <alignment horizontal="left" vertical="center" wrapText="1"/>
      <protection locked="0"/>
    </xf>
    <xf numFmtId="0" fontId="51" fillId="30" borderId="2" xfId="0" applyFont="1" applyFill="1" applyBorder="1" applyAlignment="1" applyProtection="1">
      <alignment horizontal="left" vertical="center" wrapText="1"/>
      <protection locked="0"/>
    </xf>
    <xf numFmtId="0" fontId="51" fillId="30" borderId="1" xfId="0" applyFont="1" applyFill="1" applyBorder="1" applyAlignment="1" applyProtection="1">
      <alignment horizontal="left" vertical="center" wrapText="1"/>
      <protection locked="0"/>
    </xf>
    <xf numFmtId="0" fontId="51" fillId="30" borderId="3" xfId="0" applyFont="1" applyFill="1" applyBorder="1" applyAlignment="1" applyProtection="1">
      <alignment horizontal="left" vertical="center" wrapText="1"/>
      <protection locked="0"/>
    </xf>
    <xf numFmtId="0" fontId="8" fillId="0" borderId="2"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51" fillId="0" borderId="1" xfId="0" applyFont="1" applyBorder="1" applyAlignment="1" applyProtection="1">
      <alignment horizontal="left" vertical="center"/>
      <protection locked="0"/>
    </xf>
    <xf numFmtId="0" fontId="23" fillId="3" borderId="10" xfId="0" applyFont="1" applyFill="1" applyBorder="1" applyAlignment="1">
      <alignment horizontal="left"/>
    </xf>
    <xf numFmtId="0" fontId="51" fillId="0" borderId="1" xfId="0" applyFont="1" applyBorder="1" applyAlignment="1" applyProtection="1">
      <alignment horizontal="center" vertical="center"/>
      <protection locked="0"/>
    </xf>
    <xf numFmtId="0" fontId="51" fillId="31" borderId="62" xfId="0" applyFont="1" applyFill="1" applyBorder="1" applyAlignment="1" applyProtection="1">
      <alignment horizontal="left" vertical="center" wrapText="1"/>
      <protection locked="0"/>
    </xf>
    <xf numFmtId="0" fontId="51" fillId="31" borderId="1" xfId="0" applyFont="1" applyFill="1" applyBorder="1" applyAlignment="1" applyProtection="1">
      <alignment horizontal="left" vertical="center" wrapText="1"/>
      <protection locked="0"/>
    </xf>
    <xf numFmtId="0" fontId="51" fillId="31" borderId="3"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9" fillId="0" borderId="2" xfId="0" applyFont="1" applyBorder="1" applyAlignment="1">
      <alignment vertical="top" wrapText="1"/>
    </xf>
    <xf numFmtId="0" fontId="51" fillId="0" borderId="62" xfId="0" applyFont="1" applyBorder="1" applyAlignment="1" applyProtection="1">
      <alignment horizontal="left" vertical="center" wrapText="1"/>
      <protection locked="0"/>
    </xf>
    <xf numFmtId="0" fontId="51" fillId="4" borderId="60" xfId="0" applyFont="1" applyFill="1" applyBorder="1" applyAlignment="1" applyProtection="1">
      <alignment horizontal="left" vertical="center" wrapText="1"/>
      <protection locked="0"/>
    </xf>
    <xf numFmtId="0" fontId="51" fillId="4" borderId="62"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1" xfId="0" applyFont="1" applyBorder="1" applyAlignment="1">
      <alignment vertical="center" wrapText="1"/>
    </xf>
    <xf numFmtId="0" fontId="9" fillId="0" borderId="3" xfId="0" applyFont="1" applyBorder="1" applyAlignment="1">
      <alignment vertical="center" wrapText="1"/>
    </xf>
    <xf numFmtId="0" fontId="53" fillId="0" borderId="1" xfId="0" applyFont="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1" fillId="0" borderId="28" xfId="0" applyFont="1" applyBorder="1" applyAlignment="1" applyProtection="1">
      <alignment horizontal="left" vertical="center" wrapText="1"/>
      <protection locked="0"/>
    </xf>
    <xf numFmtId="0" fontId="9" fillId="0" borderId="28" xfId="0" applyFont="1" applyBorder="1" applyAlignment="1">
      <alignment vertical="center" wrapText="1"/>
    </xf>
    <xf numFmtId="0" fontId="9" fillId="0" borderId="29" xfId="0" applyFont="1" applyBorder="1" applyAlignment="1">
      <alignment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51" fillId="0" borderId="60"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51" fillId="0" borderId="62" xfId="0" applyFont="1" applyBorder="1" applyAlignment="1" applyProtection="1">
      <alignment horizontal="center" vertical="center"/>
      <protection locked="0"/>
    </xf>
    <xf numFmtId="0" fontId="51" fillId="0" borderId="60" xfId="0" applyFont="1" applyBorder="1" applyAlignment="1" applyProtection="1">
      <alignment horizontal="left" vertical="center"/>
      <protection locked="0"/>
    </xf>
    <xf numFmtId="0" fontId="51" fillId="0" borderId="56" xfId="0" applyFont="1" applyBorder="1" applyAlignment="1" applyProtection="1">
      <alignment horizontal="left" vertical="center"/>
      <protection locked="0"/>
    </xf>
    <xf numFmtId="0" fontId="51" fillId="0" borderId="62" xfId="0" applyFont="1" applyBorder="1" applyAlignment="1" applyProtection="1">
      <alignment horizontal="left" vertical="center"/>
      <protection locked="0"/>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51" fillId="0" borderId="38" xfId="0" applyFont="1" applyBorder="1" applyAlignment="1" applyProtection="1">
      <alignment horizontal="left" vertical="center" wrapText="1"/>
      <protection locked="0"/>
    </xf>
    <xf numFmtId="0" fontId="51" fillId="0" borderId="17"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1" fillId="28" borderId="62" xfId="0" applyFont="1" applyFill="1" applyBorder="1" applyAlignment="1" applyProtection="1">
      <alignment horizontal="left" vertical="center" wrapText="1"/>
      <protection locked="0"/>
    </xf>
    <xf numFmtId="0" fontId="9" fillId="27" borderId="60" xfId="0" applyFont="1" applyFill="1" applyBorder="1" applyAlignment="1" applyProtection="1">
      <alignment horizontal="left" vertical="center"/>
      <protection locked="0"/>
    </xf>
    <xf numFmtId="0" fontId="9" fillId="27" borderId="56" xfId="0" applyFont="1" applyFill="1" applyBorder="1" applyAlignment="1" applyProtection="1">
      <alignment horizontal="left" vertical="center"/>
      <protection locked="0"/>
    </xf>
    <xf numFmtId="0" fontId="9" fillId="27" borderId="62" xfId="0" applyFont="1" applyFill="1" applyBorder="1" applyAlignment="1" applyProtection="1">
      <alignment horizontal="left" vertical="center"/>
      <protection locked="0"/>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9" fillId="27" borderId="60" xfId="0" applyFont="1" applyFill="1" applyBorder="1" applyAlignment="1" applyProtection="1">
      <alignment horizontal="left" vertical="top" wrapText="1"/>
      <protection locked="0"/>
    </xf>
    <xf numFmtId="0" fontId="9" fillId="27" borderId="56" xfId="0" applyFont="1" applyFill="1" applyBorder="1" applyAlignment="1" applyProtection="1">
      <alignment horizontal="left" vertical="top" wrapText="1"/>
      <protection locked="0"/>
    </xf>
    <xf numFmtId="0" fontId="9" fillId="27" borderId="62" xfId="0" applyFont="1" applyFill="1" applyBorder="1" applyAlignment="1" applyProtection="1">
      <alignment horizontal="left" vertical="top" wrapText="1"/>
      <protection locked="0"/>
    </xf>
    <xf numFmtId="0" fontId="9" fillId="30" borderId="1" xfId="0" applyFont="1" applyFill="1" applyBorder="1" applyAlignment="1" applyProtection="1">
      <alignment horizontal="left" vertical="top" wrapText="1"/>
      <protection locked="0"/>
    </xf>
    <xf numFmtId="0" fontId="51" fillId="29" borderId="62" xfId="0" applyFont="1" applyFill="1" applyBorder="1" applyAlignment="1" applyProtection="1">
      <alignment horizontal="left" vertical="center" wrapText="1"/>
      <protection locked="0"/>
    </xf>
    <xf numFmtId="0" fontId="9" fillId="0" borderId="60" xfId="0" applyFont="1" applyBorder="1" applyAlignment="1" applyProtection="1">
      <alignment horizontal="left" vertical="top"/>
      <protection locked="0"/>
    </xf>
    <xf numFmtId="0" fontId="9" fillId="0" borderId="56" xfId="0" applyFont="1" applyBorder="1" applyAlignment="1" applyProtection="1">
      <alignment horizontal="left" vertical="top"/>
      <protection locked="0"/>
    </xf>
    <xf numFmtId="0" fontId="9" fillId="0" borderId="62" xfId="0" applyFont="1" applyBorder="1" applyAlignment="1" applyProtection="1">
      <alignment horizontal="left" vertical="top"/>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16" fillId="0" borderId="15"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61" fillId="0" borderId="60" xfId="0" applyFont="1" applyBorder="1" applyAlignment="1">
      <alignment horizontal="left" vertical="center" wrapText="1"/>
    </xf>
    <xf numFmtId="0" fontId="61" fillId="0" borderId="68"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61"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61" fillId="0" borderId="1"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45" xfId="0" applyFont="1" applyBorder="1" applyAlignment="1">
      <alignment horizontal="center"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8" fillId="14" borderId="48" xfId="0" applyFont="1" applyFill="1" applyBorder="1" applyAlignment="1">
      <alignment horizontal="center"/>
    </xf>
    <xf numFmtId="0" fontId="8" fillId="14" borderId="58" xfId="0" applyFont="1" applyFill="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5" fillId="0" borderId="41" xfId="0" applyFont="1" applyBorder="1" applyAlignment="1">
      <alignment horizontal="center"/>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34" fillId="7" borderId="74"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7" borderId="71" xfId="0" applyFont="1" applyFill="1" applyBorder="1" applyAlignment="1" applyProtection="1">
      <alignment horizontal="center" vertical="center"/>
      <protection locked="0"/>
    </xf>
    <xf numFmtId="0" fontId="34" fillId="8" borderId="71" xfId="0" applyFont="1" applyFill="1" applyBorder="1" applyAlignment="1" applyProtection="1">
      <alignment horizontal="center" vertical="center" wrapText="1"/>
      <protection locked="0"/>
    </xf>
    <xf numFmtId="0" fontId="34" fillId="8" borderId="71" xfId="0" applyFont="1" applyFill="1" applyBorder="1" applyAlignment="1" applyProtection="1">
      <alignment horizontal="center" vertical="center"/>
      <protection locked="0"/>
    </xf>
    <xf numFmtId="0" fontId="34" fillId="9" borderId="71" xfId="0" applyFont="1" applyFill="1" applyBorder="1" applyAlignment="1" applyProtection="1">
      <alignment horizontal="center" vertical="center" wrapText="1"/>
      <protection locked="0"/>
    </xf>
    <xf numFmtId="0" fontId="34" fillId="9" borderId="71" xfId="0" applyFont="1" applyFill="1" applyBorder="1" applyAlignment="1" applyProtection="1">
      <alignment horizontal="center" vertical="center"/>
      <protection locked="0"/>
    </xf>
    <xf numFmtId="0" fontId="34" fillId="10" borderId="71"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8"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4" fillId="10" borderId="71"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1" xfId="0" applyFont="1" applyFill="1" applyBorder="1" applyAlignment="1">
      <alignment horizontal="left" vertical="center" wrapText="1"/>
    </xf>
    <xf numFmtId="0" fontId="34" fillId="7" borderId="73" xfId="0" applyFont="1" applyFill="1" applyBorder="1" applyAlignment="1" applyProtection="1">
      <alignment horizontal="center" vertical="center"/>
      <protection locked="0"/>
    </xf>
    <xf numFmtId="0" fontId="34" fillId="7" borderId="75"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4" fillId="8"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4" fillId="9" borderId="75"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4"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8"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protection locked="0"/>
    </xf>
    <xf numFmtId="0" fontId="40" fillId="10" borderId="71" xfId="0" applyFont="1" applyFill="1" applyBorder="1" applyAlignment="1" applyProtection="1">
      <alignment horizontal="center" vertical="center"/>
      <protection locked="0"/>
    </xf>
    <xf numFmtId="0" fontId="40" fillId="8" borderId="74"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10" borderId="71" xfId="0" applyFont="1" applyFill="1" applyBorder="1" applyAlignment="1" applyProtection="1">
      <alignment horizontal="center" vertical="center" wrapText="1"/>
      <protection locked="0"/>
    </xf>
    <xf numFmtId="0" fontId="40" fillId="7" borderId="74" xfId="0" applyFont="1" applyFill="1" applyBorder="1" applyAlignment="1" applyProtection="1">
      <alignment horizontal="center" vertical="center"/>
      <protection locked="0"/>
    </xf>
    <xf numFmtId="0" fontId="40" fillId="7" borderId="72" xfId="0" applyFont="1" applyFill="1" applyBorder="1" applyAlignment="1" applyProtection="1">
      <alignment horizontal="center" vertical="center"/>
      <protection locked="0"/>
    </xf>
    <xf numFmtId="0" fontId="40" fillId="8" borderId="71"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5"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0" fillId="8"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0" fillId="9" borderId="75"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protection locked="0"/>
    </xf>
    <xf numFmtId="0" fontId="40" fillId="8" borderId="71"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1" fillId="0" borderId="20"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pplyProtection="1">
      <alignment horizontal="center" vertical="center" wrapText="1"/>
      <protection locked="0"/>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79"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8" fillId="16" borderId="82"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18" xfId="0" applyFont="1" applyBorder="1" applyAlignment="1">
      <alignment horizontal="left" vertical="top" wrapText="1"/>
    </xf>
    <xf numFmtId="0" fontId="7" fillId="0" borderId="16" xfId="0" applyFont="1" applyBorder="1" applyAlignment="1">
      <alignment horizontal="left" vertical="top" wrapText="1"/>
    </xf>
  </cellXfs>
  <cellStyles count="4">
    <cellStyle name="Normal" xfId="0" builtinId="0"/>
    <cellStyle name="Normal - Style1 2" xfId="1" xr:uid="{00000000-0005-0000-0000-000001000000}"/>
    <cellStyle name="Normal 2" xfId="3" xr:uid="{00000000-0005-0000-0000-000002000000}"/>
    <cellStyle name="Normal 2 2" xfId="2" xr:uid="{00000000-0005-0000-0000-00000300000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cstate="print"/>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cstate="print"/>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cstate="print"/>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cstate="print"/>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cstate="print"/>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cstate="print"/>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cstate="print"/>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cstate="print"/>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cstate="print"/>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cstate="print">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52917</xdr:colOff>
      <xdr:row>0</xdr:row>
      <xdr:rowOff>169333</xdr:rowOff>
    </xdr:from>
    <xdr:to>
      <xdr:col>0</xdr:col>
      <xdr:colOff>1485601</xdr:colOff>
      <xdr:row>3</xdr:row>
      <xdr:rowOff>27569</xdr:rowOff>
    </xdr:to>
    <xdr:pic>
      <xdr:nvPicPr>
        <xdr:cNvPr id="30" name="Imagen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4" cstate="print"/>
        <a:stretch>
          <a:fillRect/>
        </a:stretch>
      </xdr:blipFill>
      <xdr:spPr>
        <a:xfrm>
          <a:off x="52917" y="169333"/>
          <a:ext cx="1432684"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181841</xdr:colOff>
      <xdr:row>0</xdr:row>
      <xdr:rowOff>17318</xdr:rowOff>
    </xdr:from>
    <xdr:to>
      <xdr:col>0</xdr:col>
      <xdr:colOff>1614525</xdr:colOff>
      <xdr:row>3</xdr:row>
      <xdr:rowOff>55471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181841" y="17318"/>
          <a:ext cx="1432684" cy="609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4" name="CuadroTexto 53">
          <a:extLst>
            <a:ext uri="{FF2B5EF4-FFF2-40B4-BE49-F238E27FC236}">
              <a16:creationId xmlns:a16="http://schemas.microsoft.com/office/drawing/2014/main" id="{00000000-0008-0000-0400-000036000000}"/>
            </a:ext>
          </a:extLst>
        </xdr:cNvPr>
        <xdr:cNvSpPr txBox="1"/>
      </xdr:nvSpPr>
      <xdr:spPr>
        <a:xfrm rot="16200000">
          <a:off x="-2998933" y="14127016"/>
          <a:ext cx="5997867"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editAs="oneCell">
    <xdr:from>
      <xdr:col>1</xdr:col>
      <xdr:colOff>0</xdr:colOff>
      <xdr:row>0</xdr:row>
      <xdr:rowOff>0</xdr:rowOff>
    </xdr:from>
    <xdr:to>
      <xdr:col>1</xdr:col>
      <xdr:colOff>1432684</xdr:colOff>
      <xdr:row>1</xdr:row>
      <xdr:rowOff>219994</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stretch>
          <a:fillRect/>
        </a:stretch>
      </xdr:blipFill>
      <xdr:spPr>
        <a:xfrm>
          <a:off x="346364" y="0"/>
          <a:ext cx="1432684" cy="609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138545</xdr:colOff>
      <xdr:row>0</xdr:row>
      <xdr:rowOff>43296</xdr:rowOff>
    </xdr:from>
    <xdr:to>
      <xdr:col>0</xdr:col>
      <xdr:colOff>1571229</xdr:colOff>
      <xdr:row>3</xdr:row>
      <xdr:rowOff>81449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138545" y="43296"/>
          <a:ext cx="1432684" cy="6096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223158</xdr:colOff>
      <xdr:row>0</xdr:row>
      <xdr:rowOff>87087</xdr:rowOff>
    </xdr:from>
    <xdr:to>
      <xdr:col>1</xdr:col>
      <xdr:colOff>774100</xdr:colOff>
      <xdr:row>3</xdr:row>
      <xdr:rowOff>125240</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stretch>
          <a:fillRect/>
        </a:stretch>
      </xdr:blipFill>
      <xdr:spPr>
        <a:xfrm>
          <a:off x="223158" y="87087"/>
          <a:ext cx="1454456" cy="6259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163286</xdr:colOff>
      <xdr:row>0</xdr:row>
      <xdr:rowOff>122465</xdr:rowOff>
    </xdr:from>
    <xdr:to>
      <xdr:col>0</xdr:col>
      <xdr:colOff>1595970</xdr:colOff>
      <xdr:row>2</xdr:row>
      <xdr:rowOff>187832</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163286" y="122465"/>
          <a:ext cx="1432684" cy="6096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206692</xdr:colOff>
      <xdr:row>0</xdr:row>
      <xdr:rowOff>105409</xdr:rowOff>
    </xdr:from>
    <xdr:to>
      <xdr:col>5</xdr:col>
      <xdr:colOff>817880</xdr:colOff>
      <xdr:row>3</xdr:row>
      <xdr:rowOff>83184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2852" y="105409"/>
          <a:ext cx="611188"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0</xdr:row>
      <xdr:rowOff>95250</xdr:rowOff>
    </xdr:from>
    <xdr:to>
      <xdr:col>0</xdr:col>
      <xdr:colOff>1747009</xdr:colOff>
      <xdr:row>2</xdr:row>
      <xdr:rowOff>161978</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stretch>
          <a:fillRect/>
        </a:stretch>
      </xdr:blipFill>
      <xdr:spPr>
        <a:xfrm>
          <a:off x="314325" y="95250"/>
          <a:ext cx="1432684" cy="6096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225136</xdr:colOff>
      <xdr:row>0</xdr:row>
      <xdr:rowOff>216477</xdr:rowOff>
    </xdr:from>
    <xdr:to>
      <xdr:col>0</xdr:col>
      <xdr:colOff>1657820</xdr:colOff>
      <xdr:row>2</xdr:row>
      <xdr:rowOff>211335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225136" y="216477"/>
          <a:ext cx="1432684" cy="6096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0</xdr:row>
      <xdr:rowOff>107156</xdr:rowOff>
    </xdr:from>
    <xdr:to>
      <xdr:col>0</xdr:col>
      <xdr:colOff>1718434</xdr:colOff>
      <xdr:row>3</xdr:row>
      <xdr:rowOff>38153</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285750" y="107156"/>
          <a:ext cx="1432684" cy="6096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cstate="print"/>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123825</xdr:colOff>
      <xdr:row>0</xdr:row>
      <xdr:rowOff>171450</xdr:rowOff>
    </xdr:from>
    <xdr:to>
      <xdr:col>1</xdr:col>
      <xdr:colOff>584959</xdr:colOff>
      <xdr:row>2</xdr:row>
      <xdr:rowOff>400103</xdr:rowOff>
    </xdr:to>
    <xdr:pic>
      <xdr:nvPicPr>
        <xdr:cNvPr id="23" name="Imagen 22">
          <a:extLst>
            <a:ext uri="{FF2B5EF4-FFF2-40B4-BE49-F238E27FC236}">
              <a16:creationId xmlns:a16="http://schemas.microsoft.com/office/drawing/2014/main" id="{00000000-0008-0000-1600-000017000000}"/>
            </a:ext>
          </a:extLst>
        </xdr:cNvPr>
        <xdr:cNvPicPr>
          <a:picLocks noChangeAspect="1"/>
        </xdr:cNvPicPr>
      </xdr:nvPicPr>
      <xdr:blipFill>
        <a:blip xmlns:r="http://schemas.openxmlformats.org/officeDocument/2006/relationships" r:embed="rId3" cstate="print"/>
        <a:stretch>
          <a:fillRect/>
        </a:stretch>
      </xdr:blipFill>
      <xdr:spPr>
        <a:xfrm>
          <a:off x="123825" y="171450"/>
          <a:ext cx="1432684" cy="6096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176893</xdr:colOff>
      <xdr:row>0</xdr:row>
      <xdr:rowOff>136071</xdr:rowOff>
    </xdr:from>
    <xdr:to>
      <xdr:col>0</xdr:col>
      <xdr:colOff>1609577</xdr:colOff>
      <xdr:row>2</xdr:row>
      <xdr:rowOff>337510</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76893" y="136071"/>
          <a:ext cx="1432684" cy="6096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414618</xdr:colOff>
      <xdr:row>0</xdr:row>
      <xdr:rowOff>100853</xdr:rowOff>
    </xdr:from>
    <xdr:to>
      <xdr:col>0</xdr:col>
      <xdr:colOff>2061882</xdr:colOff>
      <xdr:row>2</xdr:row>
      <xdr:rowOff>425823</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stretch>
          <a:fillRect/>
        </a:stretch>
      </xdr:blipFill>
      <xdr:spPr>
        <a:xfrm>
          <a:off x="414618" y="100853"/>
          <a:ext cx="1647264" cy="7283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523875</xdr:colOff>
      <xdr:row>0</xdr:row>
      <xdr:rowOff>0</xdr:rowOff>
    </xdr:from>
    <xdr:to>
      <xdr:col>10</xdr:col>
      <xdr:colOff>466725</xdr:colOff>
      <xdr:row>4</xdr:row>
      <xdr:rowOff>114301</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8050" y="0"/>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cstate="print"/>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57150</xdr:colOff>
      <xdr:row>0</xdr:row>
      <xdr:rowOff>28575</xdr:rowOff>
    </xdr:from>
    <xdr:to>
      <xdr:col>1</xdr:col>
      <xdr:colOff>727834</xdr:colOff>
      <xdr:row>3</xdr:row>
      <xdr:rowOff>66728</xdr:rowOff>
    </xdr:to>
    <xdr:pic>
      <xdr:nvPicPr>
        <xdr:cNvPr id="5" name="Imagen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3" cstate="print"/>
        <a:stretch>
          <a:fillRect/>
        </a:stretch>
      </xdr:blipFill>
      <xdr:spPr>
        <a:xfrm>
          <a:off x="57150" y="28575"/>
          <a:ext cx="1432684" cy="6096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35718</xdr:colOff>
      <xdr:row>8</xdr:row>
      <xdr:rowOff>500064</xdr:rowOff>
    </xdr:from>
    <xdr:to>
      <xdr:col>21</xdr:col>
      <xdr:colOff>23812</xdr:colOff>
      <xdr:row>16</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14</xdr:col>
      <xdr:colOff>202406</xdr:colOff>
      <xdr:row>13</xdr:row>
      <xdr:rowOff>23813</xdr:rowOff>
    </xdr:from>
    <xdr:to>
      <xdr:col>14</xdr:col>
      <xdr:colOff>702469</xdr:colOff>
      <xdr:row>13</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26058</xdr:rowOff>
    </xdr:from>
    <xdr:to>
      <xdr:col>0</xdr:col>
      <xdr:colOff>1821656</xdr:colOff>
      <xdr:row>3</xdr:row>
      <xdr:rowOff>83342</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stretch>
          <a:fillRect/>
        </a:stretch>
      </xdr:blipFill>
      <xdr:spPr>
        <a:xfrm>
          <a:off x="0" y="26058"/>
          <a:ext cx="1821656" cy="6645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5.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image" Target="../media/image16.emf"/><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image" Target="../media/image17.emf"/><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4.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sqref="A1:A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78"/>
      <c r="B1" s="384" t="s">
        <v>258</v>
      </c>
      <c r="C1" s="385"/>
      <c r="D1" s="386"/>
      <c r="E1" s="260" t="s">
        <v>385</v>
      </c>
      <c r="F1" s="381"/>
    </row>
    <row r="2" spans="1:7" x14ac:dyDescent="0.25">
      <c r="A2" s="379"/>
      <c r="B2" s="387"/>
      <c r="C2" s="388"/>
      <c r="D2" s="389"/>
      <c r="E2" s="261" t="s">
        <v>383</v>
      </c>
      <c r="F2" s="382"/>
    </row>
    <row r="3" spans="1:7" ht="15" customHeight="1" x14ac:dyDescent="0.25">
      <c r="A3" s="379"/>
      <c r="B3" s="387"/>
      <c r="C3" s="388"/>
      <c r="D3" s="389"/>
      <c r="E3" s="261" t="s">
        <v>384</v>
      </c>
      <c r="F3" s="382"/>
    </row>
    <row r="4" spans="1:7" ht="14.4" thickBot="1" x14ac:dyDescent="0.3">
      <c r="A4" s="380"/>
      <c r="B4" s="390"/>
      <c r="C4" s="391"/>
      <c r="D4" s="392"/>
      <c r="E4" s="262" t="s">
        <v>369</v>
      </c>
      <c r="F4" s="383"/>
    </row>
    <row r="5" spans="1:7" ht="14.4" thickBot="1" x14ac:dyDescent="0.3"/>
    <row r="6" spans="1:7" ht="42.75" customHeight="1" x14ac:dyDescent="0.25">
      <c r="A6" s="156" t="s">
        <v>259</v>
      </c>
      <c r="B6" s="393" t="s">
        <v>266</v>
      </c>
      <c r="C6" s="393"/>
      <c r="D6" s="393"/>
      <c r="E6" s="393"/>
      <c r="F6" s="394"/>
    </row>
    <row r="7" spans="1:7" ht="50.25" customHeight="1" thickBot="1" x14ac:dyDescent="0.3">
      <c r="A7" s="157" t="s">
        <v>260</v>
      </c>
      <c r="B7" s="343" t="s">
        <v>261</v>
      </c>
      <c r="C7" s="343"/>
      <c r="D7" s="343"/>
      <c r="E7" s="343"/>
      <c r="F7" s="344"/>
    </row>
    <row r="8" spans="1:7" ht="17.25" customHeight="1" x14ac:dyDescent="0.25">
      <c r="A8" s="396"/>
      <c r="B8" s="396"/>
      <c r="C8" s="396"/>
      <c r="D8" s="396"/>
      <c r="E8" s="396"/>
      <c r="F8" s="396"/>
    </row>
    <row r="9" spans="1:7" ht="54.75" customHeight="1" x14ac:dyDescent="0.25">
      <c r="A9" s="395" t="s">
        <v>361</v>
      </c>
      <c r="B9" s="395"/>
      <c r="C9" s="395"/>
      <c r="D9" s="395"/>
      <c r="E9" s="395"/>
      <c r="F9" s="395"/>
    </row>
    <row r="10" spans="1:7" ht="18" customHeight="1" thickBot="1" x14ac:dyDescent="0.3">
      <c r="A10" s="376"/>
      <c r="B10" s="377"/>
      <c r="C10" s="377"/>
      <c r="D10" s="377"/>
      <c r="E10" s="377"/>
      <c r="F10" s="377"/>
      <c r="G10" s="377"/>
    </row>
    <row r="11" spans="1:7" ht="24.75" customHeight="1" x14ac:dyDescent="0.25">
      <c r="A11" s="326" t="s">
        <v>262</v>
      </c>
      <c r="B11" s="327"/>
      <c r="C11" s="327"/>
      <c r="D11" s="327"/>
      <c r="E11" s="327"/>
      <c r="F11" s="328"/>
    </row>
    <row r="12" spans="1:7" ht="229.5" customHeight="1" thickBot="1" x14ac:dyDescent="0.3">
      <c r="A12" s="342" t="s">
        <v>360</v>
      </c>
      <c r="B12" s="343"/>
      <c r="C12" s="343"/>
      <c r="D12" s="343"/>
      <c r="E12" s="343"/>
      <c r="F12" s="344"/>
    </row>
    <row r="13" spans="1:7" ht="18" customHeight="1" thickBot="1" x14ac:dyDescent="0.3">
      <c r="A13" s="341"/>
      <c r="B13" s="341"/>
      <c r="C13" s="341"/>
      <c r="D13" s="341"/>
      <c r="E13" s="341"/>
      <c r="F13" s="341"/>
    </row>
    <row r="14" spans="1:7" ht="26.25" customHeight="1" x14ac:dyDescent="0.25">
      <c r="A14" s="326" t="s">
        <v>263</v>
      </c>
      <c r="B14" s="327"/>
      <c r="C14" s="327"/>
      <c r="D14" s="327"/>
      <c r="E14" s="327"/>
      <c r="F14" s="328"/>
    </row>
    <row r="15" spans="1:7" ht="284.25" customHeight="1" thickBot="1" x14ac:dyDescent="0.3">
      <c r="A15" s="342" t="s">
        <v>363</v>
      </c>
      <c r="B15" s="343"/>
      <c r="C15" s="343"/>
      <c r="D15" s="343"/>
      <c r="E15" s="343"/>
      <c r="F15" s="344"/>
    </row>
    <row r="16" spans="1:7" ht="21.75" customHeight="1" thickBot="1" x14ac:dyDescent="0.3">
      <c r="A16" s="137"/>
      <c r="B16" s="137"/>
      <c r="C16" s="137"/>
      <c r="D16" s="137"/>
      <c r="E16" s="137"/>
      <c r="F16" s="137"/>
    </row>
    <row r="17" spans="1:6" ht="23.25" customHeight="1" thickBot="1" x14ac:dyDescent="0.3">
      <c r="A17" s="326" t="s">
        <v>366</v>
      </c>
      <c r="B17" s="327"/>
      <c r="C17" s="327"/>
      <c r="D17" s="327"/>
      <c r="E17" s="327"/>
      <c r="F17" s="328"/>
    </row>
    <row r="18" spans="1:6" ht="81.75" customHeight="1" x14ac:dyDescent="0.25">
      <c r="A18" s="329" t="s">
        <v>367</v>
      </c>
      <c r="B18" s="330"/>
      <c r="C18" s="330"/>
      <c r="D18" s="330"/>
      <c r="E18" s="330"/>
      <c r="F18" s="331"/>
    </row>
    <row r="19" spans="1:6" ht="71.25" customHeight="1" thickBot="1" x14ac:dyDescent="0.3">
      <c r="A19" s="332"/>
      <c r="B19" s="333"/>
      <c r="C19" s="333"/>
      <c r="D19" s="333"/>
      <c r="E19" s="333"/>
      <c r="F19" s="334"/>
    </row>
    <row r="20" spans="1:6" ht="14.4" thickBot="1" x14ac:dyDescent="0.3"/>
    <row r="21" spans="1:6" ht="27" customHeight="1" x14ac:dyDescent="0.25">
      <c r="A21" s="345" t="s">
        <v>323</v>
      </c>
      <c r="B21" s="346"/>
      <c r="C21" s="346"/>
      <c r="D21" s="346"/>
      <c r="E21" s="346"/>
      <c r="F21" s="347"/>
    </row>
    <row r="22" spans="1:6" ht="363" customHeight="1" thickBot="1" x14ac:dyDescent="0.3">
      <c r="A22" s="348" t="s">
        <v>333</v>
      </c>
      <c r="B22" s="349"/>
      <c r="C22" s="349"/>
      <c r="D22" s="349"/>
      <c r="E22" s="349"/>
      <c r="F22" s="350"/>
    </row>
    <row r="23" spans="1:6" ht="14.4" thickBot="1" x14ac:dyDescent="0.3"/>
    <row r="24" spans="1:6" ht="28.5" customHeight="1" thickBot="1" x14ac:dyDescent="0.3">
      <c r="A24" s="351" t="s">
        <v>324</v>
      </c>
      <c r="B24" s="352"/>
      <c r="C24" s="352"/>
      <c r="D24" s="352"/>
      <c r="E24" s="352"/>
      <c r="F24" s="353"/>
    </row>
    <row r="25" spans="1:6" ht="375" customHeight="1" x14ac:dyDescent="0.25">
      <c r="A25" s="361" t="s">
        <v>302</v>
      </c>
      <c r="B25" s="362"/>
      <c r="C25" s="362"/>
      <c r="D25" s="362"/>
      <c r="E25" s="362"/>
      <c r="F25" s="363"/>
    </row>
    <row r="26" spans="1:6" ht="27.6" customHeight="1" thickBot="1" x14ac:dyDescent="0.3">
      <c r="A26" s="364"/>
      <c r="B26" s="365"/>
      <c r="C26" s="365"/>
      <c r="D26" s="365"/>
      <c r="E26" s="365"/>
      <c r="F26" s="366"/>
    </row>
    <row r="27" spans="1:6" ht="25.5" customHeight="1" thickBot="1" x14ac:dyDescent="0.3">
      <c r="A27" s="137"/>
      <c r="B27" s="137"/>
      <c r="C27" s="137"/>
      <c r="D27" s="137"/>
      <c r="E27" s="137"/>
      <c r="F27" s="137"/>
    </row>
    <row r="28" spans="1:6" ht="27" customHeight="1" x14ac:dyDescent="0.25">
      <c r="A28" s="354" t="s">
        <v>325</v>
      </c>
      <c r="B28" s="355"/>
      <c r="C28" s="355"/>
      <c r="D28" s="355"/>
      <c r="E28" s="355"/>
      <c r="F28" s="356"/>
    </row>
    <row r="29" spans="1:6" ht="210.75" customHeight="1" thickBot="1" x14ac:dyDescent="0.3">
      <c r="A29" s="357" t="s">
        <v>299</v>
      </c>
      <c r="B29" s="343"/>
      <c r="C29" s="343"/>
      <c r="D29" s="343"/>
      <c r="E29" s="343"/>
      <c r="F29" s="344"/>
    </row>
    <row r="30" spans="1:6" ht="14.4" thickBot="1" x14ac:dyDescent="0.3"/>
    <row r="31" spans="1:6" ht="30.75" customHeight="1" x14ac:dyDescent="0.25">
      <c r="A31" s="358" t="s">
        <v>326</v>
      </c>
      <c r="B31" s="359"/>
      <c r="C31" s="359"/>
      <c r="D31" s="359"/>
      <c r="E31" s="359"/>
      <c r="F31" s="360"/>
    </row>
    <row r="32" spans="1:6" ht="138" customHeight="1" thickBot="1" x14ac:dyDescent="0.3">
      <c r="A32" s="403" t="s">
        <v>300</v>
      </c>
      <c r="B32" s="404"/>
      <c r="C32" s="404"/>
      <c r="D32" s="404"/>
      <c r="E32" s="404"/>
      <c r="F32" s="405"/>
    </row>
    <row r="33" spans="1:6" ht="14.4" thickBot="1" x14ac:dyDescent="0.3"/>
    <row r="34" spans="1:6" ht="28.5" customHeight="1" x14ac:dyDescent="0.25">
      <c r="A34" s="406" t="s">
        <v>327</v>
      </c>
      <c r="B34" s="407"/>
      <c r="C34" s="407"/>
      <c r="D34" s="407"/>
      <c r="E34" s="407"/>
      <c r="F34" s="408"/>
    </row>
    <row r="35" spans="1:6" ht="219" customHeight="1" thickBot="1" x14ac:dyDescent="0.3">
      <c r="A35" s="357" t="s">
        <v>293</v>
      </c>
      <c r="B35" s="343"/>
      <c r="C35" s="343"/>
      <c r="D35" s="343"/>
      <c r="E35" s="343"/>
      <c r="F35" s="344"/>
    </row>
    <row r="36" spans="1:6" ht="14.4" thickBot="1" x14ac:dyDescent="0.3"/>
    <row r="37" spans="1:6" ht="27.75" customHeight="1" x14ac:dyDescent="0.25">
      <c r="A37" s="406" t="s">
        <v>328</v>
      </c>
      <c r="B37" s="407"/>
      <c r="C37" s="407"/>
      <c r="D37" s="407"/>
      <c r="E37" s="407"/>
      <c r="F37" s="408"/>
    </row>
    <row r="38" spans="1:6" ht="170.25" customHeight="1" thickBot="1" x14ac:dyDescent="0.3">
      <c r="A38" s="357" t="s">
        <v>294</v>
      </c>
      <c r="B38" s="343"/>
      <c r="C38" s="343"/>
      <c r="D38" s="343"/>
      <c r="E38" s="343"/>
      <c r="F38" s="344"/>
    </row>
    <row r="39" spans="1:6" ht="14.4" thickBot="1" x14ac:dyDescent="0.3"/>
    <row r="40" spans="1:6" ht="27.75" customHeight="1" x14ac:dyDescent="0.25">
      <c r="A40" s="367" t="s">
        <v>329</v>
      </c>
      <c r="B40" s="368"/>
      <c r="C40" s="368"/>
      <c r="D40" s="368"/>
      <c r="E40" s="368"/>
      <c r="F40" s="369"/>
    </row>
    <row r="41" spans="1:6" ht="208.5" customHeight="1" thickBot="1" x14ac:dyDescent="0.3">
      <c r="A41" s="342" t="s">
        <v>359</v>
      </c>
      <c r="B41" s="343"/>
      <c r="C41" s="343"/>
      <c r="D41" s="343"/>
      <c r="E41" s="343"/>
      <c r="F41" s="344"/>
    </row>
    <row r="42" spans="1:6" ht="14.4" thickBot="1" x14ac:dyDescent="0.3"/>
    <row r="43" spans="1:6" ht="29.25" customHeight="1" x14ac:dyDescent="0.25">
      <c r="A43" s="397" t="s">
        <v>364</v>
      </c>
      <c r="B43" s="398"/>
      <c r="C43" s="398"/>
      <c r="D43" s="398"/>
      <c r="E43" s="398"/>
      <c r="F43" s="399"/>
    </row>
    <row r="44" spans="1:6" ht="274.5" customHeight="1" thickBot="1" x14ac:dyDescent="0.3">
      <c r="A44" s="357" t="s">
        <v>287</v>
      </c>
      <c r="B44" s="343"/>
      <c r="C44" s="343"/>
      <c r="D44" s="343"/>
      <c r="E44" s="343"/>
      <c r="F44" s="344"/>
    </row>
    <row r="45" spans="1:6" ht="14.4" thickBot="1" x14ac:dyDescent="0.3"/>
    <row r="46" spans="1:6" ht="29.25" customHeight="1" x14ac:dyDescent="0.25">
      <c r="A46" s="397" t="s">
        <v>330</v>
      </c>
      <c r="B46" s="398"/>
      <c r="C46" s="398"/>
      <c r="D46" s="398"/>
      <c r="E46" s="398"/>
      <c r="F46" s="399"/>
    </row>
    <row r="47" spans="1:6" s="210" customFormat="1" ht="181.5" customHeight="1" thickBot="1" x14ac:dyDescent="0.35">
      <c r="A47" s="400" t="s">
        <v>288</v>
      </c>
      <c r="B47" s="401"/>
      <c r="C47" s="401"/>
      <c r="D47" s="401"/>
      <c r="E47" s="401"/>
      <c r="F47" s="402"/>
    </row>
    <row r="48" spans="1:6" ht="15.75" customHeight="1" thickBot="1" x14ac:dyDescent="0.3">
      <c r="A48" s="137"/>
      <c r="B48" s="137"/>
      <c r="C48" s="137"/>
      <c r="D48" s="137"/>
      <c r="E48" s="137"/>
      <c r="F48" s="137"/>
    </row>
    <row r="49" spans="1:6" ht="19.5" customHeight="1" x14ac:dyDescent="0.25">
      <c r="A49" s="370" t="s">
        <v>331</v>
      </c>
      <c r="B49" s="371"/>
      <c r="C49" s="371"/>
      <c r="D49" s="371"/>
      <c r="E49" s="371"/>
      <c r="F49" s="372"/>
    </row>
    <row r="50" spans="1:6" ht="363" customHeight="1" thickBot="1" x14ac:dyDescent="0.3">
      <c r="A50" s="373" t="s">
        <v>295</v>
      </c>
      <c r="B50" s="374"/>
      <c r="C50" s="374"/>
      <c r="D50" s="374"/>
      <c r="E50" s="374"/>
      <c r="F50" s="375"/>
    </row>
    <row r="51" spans="1:6" ht="14.4" thickBot="1" x14ac:dyDescent="0.3"/>
    <row r="52" spans="1:6" ht="27.75" customHeight="1" x14ac:dyDescent="0.25">
      <c r="A52" s="335" t="s">
        <v>332</v>
      </c>
      <c r="B52" s="336"/>
      <c r="C52" s="336"/>
      <c r="D52" s="336"/>
      <c r="E52" s="336"/>
      <c r="F52" s="337"/>
    </row>
    <row r="53" spans="1:6" ht="409.6" customHeight="1" x14ac:dyDescent="0.25">
      <c r="A53" s="338" t="s">
        <v>298</v>
      </c>
      <c r="B53" s="339"/>
      <c r="C53" s="339"/>
      <c r="D53" s="339"/>
      <c r="E53" s="339"/>
      <c r="F53" s="340"/>
    </row>
    <row r="54" spans="1:6" ht="77.25" customHeight="1" thickBot="1" x14ac:dyDescent="0.3">
      <c r="A54" s="332"/>
      <c r="B54" s="333"/>
      <c r="C54" s="333"/>
      <c r="D54" s="333"/>
      <c r="E54" s="333"/>
      <c r="F54" s="334"/>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85" zoomScaleNormal="85" workbookViewId="0">
      <selection activeCell="A9" sqref="A9:F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8.6640625" style="1" customWidth="1"/>
    <col min="7" max="16384" width="11.44140625" style="1"/>
  </cols>
  <sheetData>
    <row r="1" spans="1:10" ht="15" customHeight="1" x14ac:dyDescent="0.25">
      <c r="A1" s="378"/>
      <c r="B1" s="412" t="s">
        <v>391</v>
      </c>
      <c r="C1" s="412"/>
      <c r="D1" s="412"/>
      <c r="E1" s="260" t="s">
        <v>385</v>
      </c>
      <c r="F1" s="381"/>
      <c r="G1" s="2"/>
      <c r="J1" s="411"/>
    </row>
    <row r="2" spans="1:10" ht="15" customHeight="1" x14ac:dyDescent="0.25">
      <c r="A2" s="379"/>
      <c r="B2" s="413"/>
      <c r="C2" s="413"/>
      <c r="D2" s="413"/>
      <c r="E2" s="261" t="s">
        <v>383</v>
      </c>
      <c r="F2" s="382"/>
      <c r="G2" s="2"/>
      <c r="J2" s="411"/>
    </row>
    <row r="3" spans="1:10" ht="15" customHeight="1" x14ac:dyDescent="0.25">
      <c r="A3" s="379"/>
      <c r="B3" s="413" t="s">
        <v>3</v>
      </c>
      <c r="C3" s="413"/>
      <c r="D3" s="413"/>
      <c r="E3" s="261" t="s">
        <v>384</v>
      </c>
      <c r="F3" s="382"/>
      <c r="G3" s="2"/>
      <c r="J3" s="411"/>
    </row>
    <row r="4" spans="1:10" ht="15.75" customHeight="1" x14ac:dyDescent="0.25">
      <c r="A4" s="379"/>
      <c r="B4" s="413"/>
      <c r="C4" s="413"/>
      <c r="D4" s="413"/>
      <c r="E4" s="261" t="s">
        <v>370</v>
      </c>
      <c r="F4" s="382"/>
      <c r="G4" s="2"/>
      <c r="J4" s="411"/>
    </row>
    <row r="5" spans="1:10" ht="15.75" customHeight="1" x14ac:dyDescent="0.25">
      <c r="A5" s="415"/>
      <c r="B5" s="416"/>
      <c r="C5" s="416"/>
      <c r="D5" s="416"/>
      <c r="E5" s="416"/>
      <c r="F5" s="417"/>
      <c r="G5" s="2"/>
      <c r="J5" s="65"/>
    </row>
    <row r="6" spans="1:10" ht="15" customHeight="1" x14ac:dyDescent="0.25">
      <c r="A6" s="424" t="s">
        <v>6</v>
      </c>
      <c r="B6" s="425"/>
      <c r="C6" s="425"/>
      <c r="D6" s="425"/>
      <c r="E6" s="425"/>
      <c r="F6" s="426"/>
    </row>
    <row r="7" spans="1:10" ht="15.75" customHeight="1" x14ac:dyDescent="0.25">
      <c r="A7" s="424"/>
      <c r="B7" s="425"/>
      <c r="C7" s="425"/>
      <c r="D7" s="425"/>
      <c r="E7" s="425"/>
      <c r="F7" s="426"/>
    </row>
    <row r="8" spans="1:10" ht="27" customHeight="1" x14ac:dyDescent="0.25">
      <c r="A8" s="418" t="s">
        <v>425</v>
      </c>
      <c r="B8" s="419"/>
      <c r="C8" s="419"/>
      <c r="D8" s="419"/>
      <c r="E8" s="419"/>
      <c r="F8" s="420"/>
    </row>
    <row r="9" spans="1:10" ht="77.25" customHeight="1" thickBot="1" x14ac:dyDescent="0.3">
      <c r="A9" s="421" t="s">
        <v>538</v>
      </c>
      <c r="B9" s="422"/>
      <c r="C9" s="422"/>
      <c r="D9" s="422"/>
      <c r="E9" s="422"/>
      <c r="F9" s="423"/>
    </row>
    <row r="10" spans="1:10" ht="18.75" customHeight="1" thickBot="1" x14ac:dyDescent="0.3">
      <c r="A10" s="414"/>
      <c r="B10" s="414"/>
      <c r="C10" s="414"/>
      <c r="D10" s="414"/>
      <c r="E10" s="414"/>
      <c r="F10" s="414"/>
    </row>
    <row r="11" spans="1:10" ht="22.5" customHeight="1" thickBot="1" x14ac:dyDescent="0.3">
      <c r="A11" s="200" t="s">
        <v>7</v>
      </c>
      <c r="B11" s="201" t="s">
        <v>8</v>
      </c>
      <c r="C11" s="201" t="s">
        <v>9</v>
      </c>
      <c r="D11" s="201" t="s">
        <v>8</v>
      </c>
      <c r="E11" s="201" t="s">
        <v>10</v>
      </c>
      <c r="F11" s="202" t="s">
        <v>8</v>
      </c>
    </row>
    <row r="12" spans="1:10" ht="75" customHeight="1" x14ac:dyDescent="0.25">
      <c r="A12" s="259" t="s">
        <v>270</v>
      </c>
      <c r="B12" s="254" t="s">
        <v>398</v>
      </c>
      <c r="C12" s="207" t="s">
        <v>285</v>
      </c>
      <c r="D12" s="254" t="s">
        <v>394</v>
      </c>
      <c r="E12" s="207" t="s">
        <v>282</v>
      </c>
      <c r="F12" s="257" t="s">
        <v>396</v>
      </c>
    </row>
    <row r="13" spans="1:10" ht="75" customHeight="1" x14ac:dyDescent="0.25">
      <c r="A13" s="205" t="s">
        <v>267</v>
      </c>
      <c r="B13" s="255" t="s">
        <v>399</v>
      </c>
      <c r="C13" s="208" t="s">
        <v>285</v>
      </c>
      <c r="D13" s="266" t="s">
        <v>401</v>
      </c>
      <c r="E13" s="208" t="s">
        <v>278</v>
      </c>
      <c r="F13" s="258" t="s">
        <v>402</v>
      </c>
    </row>
    <row r="14" spans="1:10" ht="82.5" customHeight="1" x14ac:dyDescent="0.25">
      <c r="A14" s="205" t="s">
        <v>268</v>
      </c>
      <c r="B14" s="255" t="s">
        <v>403</v>
      </c>
      <c r="C14" s="208" t="s">
        <v>285</v>
      </c>
      <c r="D14" s="266" t="s">
        <v>406</v>
      </c>
      <c r="E14" s="208" t="s">
        <v>279</v>
      </c>
      <c r="F14" s="110" t="s">
        <v>407</v>
      </c>
    </row>
    <row r="15" spans="1:10" ht="73.5" customHeight="1" x14ac:dyDescent="0.25">
      <c r="A15" s="205" t="s">
        <v>269</v>
      </c>
      <c r="B15" s="256" t="s">
        <v>408</v>
      </c>
      <c r="C15" s="208" t="s">
        <v>273</v>
      </c>
      <c r="D15" s="266" t="s">
        <v>409</v>
      </c>
      <c r="E15" s="208" t="s">
        <v>248</v>
      </c>
      <c r="F15" s="110" t="s">
        <v>410</v>
      </c>
    </row>
    <row r="16" spans="1:10" ht="99.75" customHeight="1" x14ac:dyDescent="0.25">
      <c r="A16" s="205" t="s">
        <v>272</v>
      </c>
      <c r="B16" s="266" t="s">
        <v>411</v>
      </c>
      <c r="C16" s="208" t="s">
        <v>285</v>
      </c>
      <c r="D16" s="269" t="s">
        <v>412</v>
      </c>
      <c r="E16" s="208" t="s">
        <v>249</v>
      </c>
      <c r="F16" s="110" t="s">
        <v>413</v>
      </c>
      <c r="G16" s="270" t="s">
        <v>414</v>
      </c>
    </row>
    <row r="17" spans="1:6" ht="69.75" customHeight="1" x14ac:dyDescent="0.25">
      <c r="A17" s="205" t="s">
        <v>271</v>
      </c>
      <c r="B17" s="266" t="s">
        <v>415</v>
      </c>
      <c r="C17" s="208" t="s">
        <v>285</v>
      </c>
      <c r="D17" s="266" t="s">
        <v>404</v>
      </c>
      <c r="E17" s="208" t="s">
        <v>249</v>
      </c>
      <c r="F17" s="110" t="s">
        <v>405</v>
      </c>
    </row>
    <row r="18" spans="1:6" ht="100.5" customHeight="1" x14ac:dyDescent="0.25">
      <c r="A18" s="205" t="s">
        <v>297</v>
      </c>
      <c r="B18" s="266" t="s">
        <v>416</v>
      </c>
      <c r="C18" s="208" t="s">
        <v>284</v>
      </c>
      <c r="D18" s="271" t="s">
        <v>417</v>
      </c>
      <c r="E18" s="409" t="s">
        <v>280</v>
      </c>
      <c r="F18" s="290" t="s">
        <v>422</v>
      </c>
    </row>
    <row r="19" spans="1:6" ht="73.5" customHeight="1" x14ac:dyDescent="0.25">
      <c r="A19" s="205" t="s">
        <v>297</v>
      </c>
      <c r="B19" s="266" t="s">
        <v>516</v>
      </c>
      <c r="C19" s="272" t="s">
        <v>515</v>
      </c>
      <c r="D19" s="266" t="s">
        <v>418</v>
      </c>
      <c r="E19" s="410"/>
      <c r="F19" s="274" t="s">
        <v>423</v>
      </c>
    </row>
    <row r="20" spans="1:6" ht="65.25" customHeight="1" x14ac:dyDescent="0.25">
      <c r="A20" s="205" t="s">
        <v>272</v>
      </c>
      <c r="B20" s="266" t="s">
        <v>517</v>
      </c>
      <c r="C20" s="272" t="s">
        <v>276</v>
      </c>
      <c r="D20" s="266" t="s">
        <v>419</v>
      </c>
      <c r="E20" s="208" t="s">
        <v>283</v>
      </c>
      <c r="F20" s="289" t="s">
        <v>518</v>
      </c>
    </row>
    <row r="21" spans="1:6" ht="115.5" customHeight="1" x14ac:dyDescent="0.25">
      <c r="A21" s="205" t="s">
        <v>271</v>
      </c>
      <c r="B21" s="266" t="s">
        <v>519</v>
      </c>
      <c r="C21" s="272" t="s">
        <v>276</v>
      </c>
      <c r="D21" s="203" t="s">
        <v>420</v>
      </c>
      <c r="E21" s="208" t="s">
        <v>282</v>
      </c>
      <c r="F21" s="289" t="s">
        <v>535</v>
      </c>
    </row>
    <row r="22" spans="1:6" ht="69" customHeight="1" x14ac:dyDescent="0.25">
      <c r="A22" s="205"/>
      <c r="B22" s="102"/>
      <c r="C22" s="272" t="s">
        <v>274</v>
      </c>
      <c r="D22" s="273" t="s">
        <v>421</v>
      </c>
      <c r="E22" s="208"/>
      <c r="F22" s="110"/>
    </row>
    <row r="23" spans="1:6" ht="61.5" customHeight="1" x14ac:dyDescent="0.25">
      <c r="A23" s="205"/>
      <c r="B23" s="102"/>
      <c r="C23" s="208"/>
      <c r="D23" s="203"/>
      <c r="E23" s="208"/>
      <c r="F23" s="110"/>
    </row>
    <row r="24" spans="1:6" ht="57.75" customHeight="1" x14ac:dyDescent="0.25">
      <c r="A24" s="205"/>
      <c r="B24" s="102"/>
      <c r="C24" s="208"/>
      <c r="D24" s="203"/>
      <c r="E24" s="208"/>
      <c r="F24" s="110"/>
    </row>
    <row r="25" spans="1:6" ht="62.25" customHeight="1" x14ac:dyDescent="0.25">
      <c r="A25" s="205"/>
      <c r="B25" s="102"/>
      <c r="C25" s="208"/>
      <c r="D25" s="203"/>
      <c r="E25" s="208"/>
      <c r="F25" s="110"/>
    </row>
    <row r="26" spans="1:6" ht="56.25" customHeight="1" thickBot="1" x14ac:dyDescent="0.3">
      <c r="A26" s="206"/>
      <c r="B26" s="158"/>
      <c r="C26" s="209"/>
      <c r="D26" s="204"/>
      <c r="E26" s="209"/>
      <c r="F26" s="159"/>
    </row>
    <row r="27" spans="1:6" ht="65.25" customHeight="1" x14ac:dyDescent="0.25">
      <c r="A27" s="194"/>
      <c r="B27" s="137"/>
      <c r="C27" s="194"/>
      <c r="D27" s="195"/>
      <c r="E27" s="194"/>
      <c r="F27" s="195"/>
    </row>
    <row r="28" spans="1:6" ht="62.25" customHeight="1" x14ac:dyDescent="0.25">
      <c r="A28" s="194"/>
      <c r="B28" s="137"/>
      <c r="C28" s="194"/>
      <c r="D28" s="195"/>
      <c r="E28" s="194"/>
      <c r="F28" s="195"/>
    </row>
    <row r="29" spans="1:6" ht="63" customHeight="1" x14ac:dyDescent="0.25">
      <c r="A29" s="194"/>
      <c r="B29" s="137"/>
      <c r="C29" s="194"/>
      <c r="D29" s="195"/>
      <c r="E29" s="194"/>
      <c r="F29" s="137"/>
    </row>
    <row r="30" spans="1:6" ht="51.75" customHeight="1" x14ac:dyDescent="0.25">
      <c r="A30" s="194"/>
      <c r="B30" s="137"/>
      <c r="C30" s="194"/>
      <c r="D30" s="195"/>
      <c r="E30" s="194"/>
      <c r="F30" s="137"/>
    </row>
    <row r="31" spans="1:6" ht="52.5" customHeight="1" x14ac:dyDescent="0.25">
      <c r="A31" s="194"/>
      <c r="B31" s="195"/>
      <c r="C31" s="194"/>
      <c r="D31" s="195"/>
      <c r="E31" s="194"/>
      <c r="F31" s="195"/>
    </row>
    <row r="32" spans="1:6" ht="63.75" customHeight="1" x14ac:dyDescent="0.25">
      <c r="A32" s="194"/>
      <c r="B32" s="195"/>
      <c r="C32" s="194"/>
      <c r="D32" s="195"/>
      <c r="E32" s="194"/>
      <c r="F32" s="195"/>
    </row>
    <row r="33" spans="1:6" ht="66" customHeight="1" x14ac:dyDescent="0.25">
      <c r="A33" s="194"/>
      <c r="B33" s="196"/>
      <c r="C33" s="194"/>
      <c r="D33" s="197"/>
      <c r="E33" s="194"/>
      <c r="F33" s="196"/>
    </row>
    <row r="34" spans="1:6" ht="55.5" customHeight="1" x14ac:dyDescent="0.25">
      <c r="A34" s="194"/>
      <c r="B34" s="196"/>
      <c r="C34" s="194"/>
      <c r="D34" s="197"/>
      <c r="E34" s="194"/>
      <c r="F34" s="198"/>
    </row>
    <row r="35" spans="1:6" ht="51.75" customHeight="1" x14ac:dyDescent="0.25">
      <c r="A35" s="194"/>
      <c r="B35" s="198"/>
      <c r="C35" s="194"/>
      <c r="D35" s="199"/>
      <c r="E35" s="194"/>
      <c r="F35" s="198"/>
    </row>
    <row r="36" spans="1:6" ht="55.5" customHeight="1" x14ac:dyDescent="0.25">
      <c r="A36" s="194"/>
      <c r="B36" s="198"/>
      <c r="C36" s="194"/>
      <c r="D36" s="198"/>
      <c r="E36" s="194"/>
      <c r="F36" s="198"/>
    </row>
    <row r="37" spans="1:6" ht="55.5" customHeight="1" x14ac:dyDescent="0.25">
      <c r="A37" s="194"/>
      <c r="B37" s="198"/>
      <c r="C37" s="194"/>
      <c r="D37" s="198"/>
      <c r="E37" s="194"/>
      <c r="F37" s="198"/>
    </row>
    <row r="38" spans="1:6" ht="54.75" customHeight="1" x14ac:dyDescent="0.25">
      <c r="A38" s="194"/>
      <c r="B38" s="198"/>
      <c r="C38" s="194"/>
      <c r="D38" s="198"/>
      <c r="E38" s="194"/>
      <c r="F38" s="198"/>
    </row>
    <row r="39" spans="1:6" ht="56.25" customHeight="1" x14ac:dyDescent="0.25">
      <c r="A39" s="194"/>
      <c r="B39" s="198"/>
      <c r="C39" s="194"/>
      <c r="D39" s="198"/>
      <c r="E39" s="194"/>
      <c r="F39" s="198"/>
    </row>
    <row r="40" spans="1:6" ht="54.75" customHeight="1" x14ac:dyDescent="0.25">
      <c r="A40" s="194"/>
      <c r="B40" s="196"/>
      <c r="C40" s="194"/>
      <c r="D40" s="197"/>
      <c r="E40" s="194"/>
      <c r="F40" s="196"/>
    </row>
    <row r="41" spans="1:6" ht="55.5" customHeight="1" x14ac:dyDescent="0.25">
      <c r="A41" s="194"/>
      <c r="B41" s="196"/>
      <c r="C41" s="194"/>
      <c r="D41" s="197"/>
      <c r="E41" s="194"/>
      <c r="F41" s="198"/>
    </row>
    <row r="42" spans="1:6" ht="54.75" customHeight="1" x14ac:dyDescent="0.25">
      <c r="A42" s="194"/>
      <c r="B42" s="198"/>
      <c r="C42" s="194"/>
      <c r="D42" s="199"/>
      <c r="E42" s="194"/>
      <c r="F42" s="198"/>
    </row>
    <row r="43" spans="1:6" ht="55.5" customHeight="1" x14ac:dyDescent="0.25">
      <c r="A43" s="194"/>
      <c r="B43" s="198"/>
      <c r="C43" s="194"/>
      <c r="D43" s="198"/>
      <c r="E43" s="194"/>
      <c r="F43" s="198"/>
    </row>
    <row r="44" spans="1:6" ht="56.25" customHeight="1" x14ac:dyDescent="0.25">
      <c r="A44" s="194"/>
      <c r="B44" s="198"/>
      <c r="C44" s="194"/>
      <c r="D44" s="198"/>
      <c r="E44" s="194"/>
      <c r="F44" s="198"/>
    </row>
    <row r="45" spans="1:6" ht="59.25" customHeight="1" x14ac:dyDescent="0.25">
      <c r="A45" s="194"/>
      <c r="B45" s="198"/>
      <c r="C45" s="194"/>
      <c r="D45" s="198"/>
      <c r="E45" s="194"/>
      <c r="F45" s="198"/>
    </row>
    <row r="46" spans="1:6" ht="55.5" customHeight="1" x14ac:dyDescent="0.25">
      <c r="A46" s="194"/>
      <c r="B46" s="198"/>
      <c r="C46" s="194"/>
      <c r="D46" s="198"/>
      <c r="E46" s="194"/>
      <c r="F46" s="198"/>
    </row>
    <row r="47" spans="1:6" ht="55.5" customHeight="1" x14ac:dyDescent="0.25">
      <c r="A47" s="194"/>
      <c r="B47" s="196"/>
      <c r="C47" s="194"/>
      <c r="D47" s="197"/>
      <c r="E47" s="194"/>
      <c r="F47" s="196"/>
    </row>
    <row r="48" spans="1:6" ht="56.25" customHeight="1" x14ac:dyDescent="0.25">
      <c r="A48" s="194"/>
      <c r="B48" s="196"/>
      <c r="C48" s="194"/>
      <c r="D48" s="197"/>
      <c r="E48" s="194"/>
      <c r="F48" s="198"/>
    </row>
    <row r="49" spans="1:6" ht="54" customHeight="1" x14ac:dyDescent="0.25">
      <c r="A49" s="194"/>
      <c r="B49" s="198"/>
      <c r="C49" s="194"/>
      <c r="D49" s="199"/>
      <c r="E49" s="194"/>
      <c r="F49" s="198"/>
    </row>
    <row r="50" spans="1:6" ht="56.25" customHeight="1" x14ac:dyDescent="0.25">
      <c r="A50" s="194"/>
      <c r="B50" s="198"/>
      <c r="C50" s="194"/>
      <c r="D50" s="198"/>
      <c r="E50" s="194"/>
      <c r="F50" s="198"/>
    </row>
    <row r="51" spans="1:6" ht="59.25" customHeight="1" x14ac:dyDescent="0.25">
      <c r="A51" s="194"/>
      <c r="B51" s="198"/>
      <c r="C51" s="194"/>
      <c r="D51" s="198"/>
      <c r="E51" s="194"/>
      <c r="F51" s="198"/>
    </row>
    <row r="52" spans="1:6" ht="54.75" customHeight="1" x14ac:dyDescent="0.25">
      <c r="A52" s="194"/>
      <c r="B52" s="198"/>
      <c r="C52" s="194"/>
      <c r="D52" s="198"/>
      <c r="E52" s="194"/>
      <c r="F52" s="198"/>
    </row>
    <row r="53" spans="1:6" ht="55.5" customHeight="1" x14ac:dyDescent="0.25">
      <c r="A53" s="194"/>
      <c r="B53" s="198"/>
      <c r="C53" s="194"/>
      <c r="D53" s="198"/>
      <c r="E53" s="194"/>
      <c r="F53" s="198"/>
    </row>
  </sheetData>
  <mergeCells count="11">
    <mergeCell ref="E18:E19"/>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C12:C18 C23:C26</xm:sqref>
        </x14:dataValidation>
        <x14:dataValidation type="list" allowBlank="1" showInputMessage="1" showErrorMessage="1" xr:uid="{00000000-0002-0000-0100-000002000000}">
          <x14:formula1>
            <xm:f>'LISTAS CONTEXTO'!$C$1:$C$10</xm:f>
          </x14:formula1>
          <xm:sqref>E12:E18 E20:E26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267</v>
      </c>
      <c r="B1" t="s">
        <v>273</v>
      </c>
      <c r="C1" t="s">
        <v>277</v>
      </c>
    </row>
    <row r="2" spans="1:3" x14ac:dyDescent="0.3">
      <c r="A2" t="s">
        <v>268</v>
      </c>
      <c r="B2" t="s">
        <v>285</v>
      </c>
      <c r="C2" t="s">
        <v>278</v>
      </c>
    </row>
    <row r="3" spans="1:3" x14ac:dyDescent="0.3">
      <c r="A3" t="s">
        <v>269</v>
      </c>
      <c r="B3" t="s">
        <v>274</v>
      </c>
      <c r="C3" t="s">
        <v>279</v>
      </c>
    </row>
    <row r="4" spans="1:3" x14ac:dyDescent="0.3">
      <c r="A4" t="s">
        <v>270</v>
      </c>
      <c r="B4" t="s">
        <v>284</v>
      </c>
      <c r="C4" t="s">
        <v>280</v>
      </c>
    </row>
    <row r="5" spans="1:3" x14ac:dyDescent="0.3">
      <c r="A5" t="s">
        <v>271</v>
      </c>
      <c r="B5" t="s">
        <v>275</v>
      </c>
      <c r="C5" t="s">
        <v>248</v>
      </c>
    </row>
    <row r="6" spans="1:3" x14ac:dyDescent="0.3">
      <c r="A6" t="s">
        <v>297</v>
      </c>
      <c r="B6" t="s">
        <v>297</v>
      </c>
      <c r="C6" t="s">
        <v>297</v>
      </c>
    </row>
    <row r="7" spans="1:3" x14ac:dyDescent="0.3">
      <c r="A7" t="s">
        <v>272</v>
      </c>
      <c r="B7" t="s">
        <v>276</v>
      </c>
      <c r="C7" t="s">
        <v>281</v>
      </c>
    </row>
    <row r="8" spans="1:3" x14ac:dyDescent="0.3">
      <c r="B8" t="s">
        <v>14</v>
      </c>
      <c r="C8" t="s">
        <v>282</v>
      </c>
    </row>
    <row r="9" spans="1:3" x14ac:dyDescent="0.3">
      <c r="C9" t="s">
        <v>249</v>
      </c>
    </row>
    <row r="10" spans="1:3" x14ac:dyDescent="0.3">
      <c r="C10"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3"/>
  <sheetViews>
    <sheetView topLeftCell="A7" zoomScale="85" zoomScaleNormal="85" workbookViewId="0">
      <selection activeCell="S42" sqref="S42"/>
    </sheetView>
  </sheetViews>
  <sheetFormatPr baseColWidth="10" defaultColWidth="11.44140625" defaultRowHeight="14.4" x14ac:dyDescent="0.3"/>
  <cols>
    <col min="1" max="1" width="5.109375" style="68" customWidth="1"/>
    <col min="2" max="2" width="44.33203125" style="41" customWidth="1"/>
    <col min="3" max="5" width="6.44140625" style="41" customWidth="1"/>
    <col min="6" max="6" width="3.6640625" style="41" bestFit="1" customWidth="1"/>
    <col min="7"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41"/>
      <c r="B1" s="385" t="str">
        <f>CONTEXTO!B1</f>
        <v xml:space="preserve">PROCESO:  SISTEMA INTEGRADO DE GESTIÓN </v>
      </c>
      <c r="C1" s="385"/>
      <c r="D1" s="385"/>
      <c r="E1" s="385"/>
      <c r="F1" s="385"/>
      <c r="G1" s="385"/>
      <c r="H1" s="385"/>
      <c r="I1" s="385"/>
      <c r="J1" s="385"/>
      <c r="K1" s="385"/>
      <c r="L1" s="385"/>
      <c r="M1" s="385"/>
      <c r="N1" s="385"/>
      <c r="O1" s="385"/>
      <c r="P1" s="385"/>
      <c r="Q1" s="385"/>
      <c r="R1" s="385"/>
      <c r="S1" s="386"/>
      <c r="T1" s="434" t="s">
        <v>385</v>
      </c>
      <c r="U1" s="393"/>
      <c r="V1" s="393"/>
      <c r="W1" s="394"/>
    </row>
    <row r="2" spans="1:24" ht="25.5" customHeight="1" x14ac:dyDescent="0.3">
      <c r="A2" s="442"/>
      <c r="B2" s="388"/>
      <c r="C2" s="388"/>
      <c r="D2" s="388"/>
      <c r="E2" s="388"/>
      <c r="F2" s="388"/>
      <c r="G2" s="388"/>
      <c r="H2" s="388"/>
      <c r="I2" s="388"/>
      <c r="J2" s="388"/>
      <c r="K2" s="388"/>
      <c r="L2" s="388"/>
      <c r="M2" s="388"/>
      <c r="N2" s="388"/>
      <c r="O2" s="388"/>
      <c r="P2" s="388"/>
      <c r="Q2" s="388"/>
      <c r="R2" s="388"/>
      <c r="S2" s="389"/>
      <c r="T2" s="435" t="s">
        <v>383</v>
      </c>
      <c r="U2" s="436"/>
      <c r="V2" s="436"/>
      <c r="W2" s="437"/>
    </row>
    <row r="3" spans="1:24" ht="15" customHeight="1" x14ac:dyDescent="0.3">
      <c r="A3" s="442"/>
      <c r="B3" s="388" t="s">
        <v>41</v>
      </c>
      <c r="C3" s="388"/>
      <c r="D3" s="388"/>
      <c r="E3" s="388"/>
      <c r="F3" s="388"/>
      <c r="G3" s="388"/>
      <c r="H3" s="388"/>
      <c r="I3" s="388"/>
      <c r="J3" s="388"/>
      <c r="K3" s="388"/>
      <c r="L3" s="388"/>
      <c r="M3" s="388"/>
      <c r="N3" s="388"/>
      <c r="O3" s="388"/>
      <c r="P3" s="388"/>
      <c r="Q3" s="388"/>
      <c r="R3" s="388"/>
      <c r="S3" s="389"/>
      <c r="T3" s="435" t="s">
        <v>386</v>
      </c>
      <c r="U3" s="436"/>
      <c r="V3" s="436"/>
      <c r="W3" s="437"/>
    </row>
    <row r="4" spans="1:24" ht="15.75" customHeight="1" x14ac:dyDescent="0.3">
      <c r="A4" s="443"/>
      <c r="B4" s="447"/>
      <c r="C4" s="447"/>
      <c r="D4" s="447"/>
      <c r="E4" s="447"/>
      <c r="F4" s="447"/>
      <c r="G4" s="447"/>
      <c r="H4" s="447"/>
      <c r="I4" s="447"/>
      <c r="J4" s="447"/>
      <c r="K4" s="447"/>
      <c r="L4" s="447"/>
      <c r="M4" s="447"/>
      <c r="N4" s="447"/>
      <c r="O4" s="447"/>
      <c r="P4" s="447"/>
      <c r="Q4" s="447"/>
      <c r="R4" s="447"/>
      <c r="S4" s="448"/>
      <c r="T4" s="435" t="s">
        <v>371</v>
      </c>
      <c r="U4" s="436"/>
      <c r="V4" s="436"/>
      <c r="W4" s="437"/>
    </row>
    <row r="5" spans="1:24" ht="15.75" customHeight="1" x14ac:dyDescent="0.3">
      <c r="A5" s="443"/>
      <c r="B5" s="443"/>
      <c r="C5" s="443"/>
      <c r="D5" s="443"/>
      <c r="E5" s="443"/>
      <c r="F5" s="443"/>
      <c r="G5" s="443"/>
      <c r="H5" s="443"/>
      <c r="I5" s="443"/>
      <c r="J5" s="443"/>
      <c r="K5" s="443"/>
      <c r="L5" s="443"/>
      <c r="M5" s="443"/>
      <c r="N5" s="443"/>
      <c r="O5" s="443"/>
      <c r="P5" s="443"/>
      <c r="Q5" s="443"/>
      <c r="R5" s="443"/>
      <c r="S5" s="443"/>
      <c r="T5" s="449"/>
      <c r="U5" s="137"/>
      <c r="V5" s="137"/>
      <c r="W5" s="226"/>
    </row>
    <row r="6" spans="1:24" s="1" customFormat="1" ht="27" customHeight="1" x14ac:dyDescent="0.25">
      <c r="A6" s="445" t="s">
        <v>424</v>
      </c>
      <c r="B6" s="446"/>
      <c r="C6" s="446"/>
      <c r="D6" s="446"/>
      <c r="E6" s="446"/>
      <c r="F6" s="446"/>
      <c r="G6" s="446"/>
      <c r="H6" s="446"/>
      <c r="I6" s="446"/>
      <c r="J6" s="446"/>
      <c r="K6" s="446"/>
      <c r="L6" s="446"/>
      <c r="M6" s="446"/>
      <c r="N6" s="446"/>
      <c r="O6" s="446"/>
      <c r="P6" s="446"/>
      <c r="Q6" s="446"/>
      <c r="R6" s="446"/>
      <c r="S6" s="446"/>
      <c r="T6" s="446"/>
      <c r="W6" s="72"/>
    </row>
    <row r="7" spans="1:24" s="1" customFormat="1" ht="81" customHeight="1" thickBot="1" x14ac:dyDescent="0.3">
      <c r="A7" s="444"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444"/>
      <c r="C7" s="444"/>
      <c r="D7" s="444"/>
      <c r="E7" s="444"/>
      <c r="F7" s="444"/>
      <c r="G7" s="444"/>
      <c r="H7" s="444"/>
      <c r="I7" s="444"/>
      <c r="J7" s="444"/>
      <c r="K7" s="444"/>
      <c r="L7" s="444"/>
      <c r="M7" s="444"/>
      <c r="N7" s="444"/>
      <c r="O7" s="444"/>
      <c r="P7" s="444"/>
      <c r="Q7" s="444"/>
      <c r="R7" s="444"/>
      <c r="S7" s="444"/>
      <c r="T7" s="444"/>
      <c r="U7" s="60"/>
      <c r="V7" s="60"/>
      <c r="W7" s="227"/>
    </row>
    <row r="8" spans="1:24" s="1" customFormat="1" ht="26.25" customHeight="1" thickBot="1" x14ac:dyDescent="0.3">
      <c r="A8" s="228"/>
      <c r="B8" s="228"/>
      <c r="C8" s="228"/>
      <c r="D8" s="228"/>
      <c r="E8" s="228"/>
      <c r="F8" s="228"/>
      <c r="G8" s="228"/>
      <c r="H8" s="228"/>
      <c r="I8" s="228"/>
      <c r="J8" s="228"/>
      <c r="K8" s="228"/>
      <c r="L8" s="228"/>
      <c r="M8" s="228"/>
      <c r="N8" s="228"/>
      <c r="O8" s="228"/>
      <c r="P8" s="228"/>
      <c r="Q8" s="228"/>
      <c r="R8" s="228"/>
      <c r="S8" s="228"/>
      <c r="T8" s="229"/>
      <c r="X8" s="100"/>
    </row>
    <row r="9" spans="1:24" s="1" customFormat="1" ht="39.75" customHeight="1" thickBot="1" x14ac:dyDescent="0.3">
      <c r="A9" s="432"/>
      <c r="B9" s="432"/>
      <c r="C9" s="432" t="b">
        <v>0</v>
      </c>
      <c r="D9" s="432"/>
      <c r="E9" s="432"/>
      <c r="F9" s="432"/>
      <c r="G9" s="432"/>
      <c r="H9" s="432"/>
      <c r="I9" s="432"/>
      <c r="J9" s="432"/>
      <c r="K9" s="432"/>
      <c r="L9" s="432"/>
      <c r="M9" s="432"/>
      <c r="N9" s="432"/>
      <c r="O9" s="432"/>
      <c r="P9" s="432"/>
      <c r="Q9" s="432"/>
      <c r="R9" s="432"/>
      <c r="S9" s="432"/>
      <c r="T9" s="433"/>
    </row>
    <row r="10" spans="1:24" s="40" customFormat="1" ht="32.25" customHeight="1" thickBot="1" x14ac:dyDescent="0.35">
      <c r="A10" s="223" t="s">
        <v>42</v>
      </c>
      <c r="B10" s="224" t="s">
        <v>254</v>
      </c>
      <c r="C10" s="224" t="s">
        <v>43</v>
      </c>
      <c r="D10" s="224" t="s">
        <v>44</v>
      </c>
      <c r="E10" s="224" t="s">
        <v>45</v>
      </c>
      <c r="F10" s="224" t="s">
        <v>46</v>
      </c>
      <c r="G10" s="224" t="s">
        <v>47</v>
      </c>
      <c r="H10" s="224" t="s">
        <v>48</v>
      </c>
      <c r="I10" s="224" t="s">
        <v>49</v>
      </c>
      <c r="J10" s="224" t="s">
        <v>50</v>
      </c>
      <c r="K10" s="224" t="s">
        <v>51</v>
      </c>
      <c r="L10" s="224" t="s">
        <v>52</v>
      </c>
      <c r="M10" s="224" t="s">
        <v>53</v>
      </c>
      <c r="N10" s="224" t="s">
        <v>54</v>
      </c>
      <c r="O10" s="224" t="s">
        <v>55</v>
      </c>
      <c r="P10" s="224" t="s">
        <v>56</v>
      </c>
      <c r="Q10" s="224" t="s">
        <v>57</v>
      </c>
      <c r="R10" s="225" t="s">
        <v>58</v>
      </c>
      <c r="S10" s="230" t="s">
        <v>59</v>
      </c>
      <c r="T10" s="235" t="s">
        <v>301</v>
      </c>
    </row>
    <row r="11" spans="1:24" ht="39.75" customHeight="1" x14ac:dyDescent="0.3">
      <c r="A11" s="275">
        <v>1</v>
      </c>
      <c r="B11" s="254" t="s">
        <v>392</v>
      </c>
      <c r="C11" s="276">
        <v>5</v>
      </c>
      <c r="D11" s="276">
        <v>4</v>
      </c>
      <c r="E11" s="276">
        <v>4</v>
      </c>
      <c r="F11" s="276">
        <v>5</v>
      </c>
      <c r="G11" s="67"/>
      <c r="H11" s="67"/>
      <c r="I11" s="67"/>
      <c r="J11" s="67"/>
      <c r="K11" s="67"/>
      <c r="L11" s="67"/>
      <c r="M11" s="67"/>
      <c r="N11" s="67"/>
      <c r="O11" s="67"/>
      <c r="P11" s="67"/>
      <c r="Q11" s="67"/>
      <c r="R11" s="66">
        <f>C11+D11+E11+F11</f>
        <v>18</v>
      </c>
      <c r="S11" s="231">
        <f>IF(ISERROR(AVERAGE(C11:Q11)),0,AVERAGE(C11:Q11))</f>
        <v>4.5</v>
      </c>
      <c r="T11" s="236"/>
    </row>
    <row r="12" spans="1:24" ht="45.75" customHeight="1" x14ac:dyDescent="0.3">
      <c r="A12" s="275">
        <v>2</v>
      </c>
      <c r="B12" s="266" t="s">
        <v>397</v>
      </c>
      <c r="C12" s="276">
        <v>4</v>
      </c>
      <c r="D12" s="276">
        <v>4</v>
      </c>
      <c r="E12" s="276">
        <v>5</v>
      </c>
      <c r="F12" s="276">
        <v>4</v>
      </c>
      <c r="G12" s="67"/>
      <c r="H12" s="67"/>
      <c r="I12" s="67"/>
      <c r="J12" s="67"/>
      <c r="K12" s="67"/>
      <c r="L12" s="67"/>
      <c r="M12" s="67"/>
      <c r="N12" s="67"/>
      <c r="O12" s="67"/>
      <c r="P12" s="67"/>
      <c r="Q12" s="67"/>
      <c r="R12" s="66">
        <f t="shared" ref="R12:R34" si="0">C12+D12+E12+F12</f>
        <v>17</v>
      </c>
      <c r="S12" s="231">
        <f>IF(ISERROR(AVERAGE(C12:Q12)),0,AVERAGE(C12:Q12))</f>
        <v>4.25</v>
      </c>
      <c r="T12" s="232"/>
    </row>
    <row r="13" spans="1:24" ht="65.25" customHeight="1" x14ac:dyDescent="0.3">
      <c r="A13" s="275">
        <v>3</v>
      </c>
      <c r="B13" s="266" t="s">
        <v>426</v>
      </c>
      <c r="C13" s="276">
        <v>5</v>
      </c>
      <c r="D13" s="276">
        <v>4</v>
      </c>
      <c r="E13" s="276">
        <v>4</v>
      </c>
      <c r="F13" s="276">
        <v>4</v>
      </c>
      <c r="G13" s="67"/>
      <c r="H13" s="67"/>
      <c r="I13" s="67"/>
      <c r="J13" s="67"/>
      <c r="K13" s="67"/>
      <c r="L13" s="67"/>
      <c r="M13" s="67"/>
      <c r="N13" s="67"/>
      <c r="O13" s="67"/>
      <c r="P13" s="67"/>
      <c r="Q13" s="67"/>
      <c r="R13" s="66">
        <f t="shared" si="0"/>
        <v>17</v>
      </c>
      <c r="S13" s="231">
        <f t="shared" ref="S13:S34" si="1">IF(ISERROR(AVERAGE(C13:Q13)),0,AVERAGE(C13:Q13))</f>
        <v>4.25</v>
      </c>
      <c r="T13" s="233"/>
    </row>
    <row r="14" spans="1:24" ht="39.75" customHeight="1" x14ac:dyDescent="0.3">
      <c r="A14" s="275">
        <v>4</v>
      </c>
      <c r="B14" s="266" t="s">
        <v>411</v>
      </c>
      <c r="C14" s="276">
        <v>4</v>
      </c>
      <c r="D14" s="276">
        <v>5</v>
      </c>
      <c r="E14" s="276">
        <v>4</v>
      </c>
      <c r="F14" s="276">
        <v>5</v>
      </c>
      <c r="G14" s="67"/>
      <c r="H14" s="67"/>
      <c r="I14" s="67"/>
      <c r="J14" s="67"/>
      <c r="K14" s="67"/>
      <c r="L14" s="67"/>
      <c r="M14" s="67"/>
      <c r="N14" s="67"/>
      <c r="O14" s="67"/>
      <c r="P14" s="67"/>
      <c r="Q14" s="67"/>
      <c r="R14" s="66">
        <f t="shared" si="0"/>
        <v>18</v>
      </c>
      <c r="S14" s="231">
        <f t="shared" si="1"/>
        <v>4.5</v>
      </c>
      <c r="T14" s="233"/>
    </row>
    <row r="15" spans="1:24" ht="39.75" customHeight="1" x14ac:dyDescent="0.3">
      <c r="A15" s="275">
        <v>5</v>
      </c>
      <c r="B15" s="256" t="s">
        <v>403</v>
      </c>
      <c r="C15" s="276">
        <v>3</v>
      </c>
      <c r="D15" s="276">
        <v>4</v>
      </c>
      <c r="E15" s="276">
        <v>3</v>
      </c>
      <c r="F15" s="276">
        <v>3</v>
      </c>
      <c r="G15" s="67"/>
      <c r="H15" s="67"/>
      <c r="I15" s="67"/>
      <c r="J15" s="67"/>
      <c r="K15" s="67"/>
      <c r="L15" s="67"/>
      <c r="M15" s="67"/>
      <c r="N15" s="67"/>
      <c r="O15" s="67"/>
      <c r="P15" s="67"/>
      <c r="Q15" s="67"/>
      <c r="R15" s="66">
        <f t="shared" si="0"/>
        <v>13</v>
      </c>
      <c r="S15" s="231">
        <f t="shared" si="1"/>
        <v>3.25</v>
      </c>
      <c r="T15" s="233"/>
    </row>
    <row r="16" spans="1:24" ht="39.75" customHeight="1" x14ac:dyDescent="0.3">
      <c r="A16" s="275">
        <v>6</v>
      </c>
      <c r="B16" s="256" t="s">
        <v>408</v>
      </c>
      <c r="C16" s="276">
        <v>4</v>
      </c>
      <c r="D16" s="276">
        <v>4</v>
      </c>
      <c r="E16" s="276">
        <v>4</v>
      </c>
      <c r="F16" s="276">
        <v>3</v>
      </c>
      <c r="G16" s="67"/>
      <c r="H16" s="67"/>
      <c r="I16" s="67"/>
      <c r="J16" s="67"/>
      <c r="K16" s="67"/>
      <c r="L16" s="67"/>
      <c r="M16" s="67"/>
      <c r="N16" s="67"/>
      <c r="O16" s="67"/>
      <c r="P16" s="67"/>
      <c r="Q16" s="67"/>
      <c r="R16" s="66">
        <f t="shared" si="0"/>
        <v>15</v>
      </c>
      <c r="S16" s="231">
        <f t="shared" si="1"/>
        <v>3.75</v>
      </c>
      <c r="T16" s="233"/>
    </row>
    <row r="17" spans="1:20" ht="50.25" customHeight="1" thickBot="1" x14ac:dyDescent="0.35">
      <c r="A17" s="275">
        <v>7</v>
      </c>
      <c r="B17" s="266" t="s">
        <v>427</v>
      </c>
      <c r="C17" s="276">
        <v>4</v>
      </c>
      <c r="D17" s="276">
        <v>4</v>
      </c>
      <c r="E17" s="276">
        <v>5</v>
      </c>
      <c r="F17" s="276">
        <v>4</v>
      </c>
      <c r="G17" s="67"/>
      <c r="H17" s="67"/>
      <c r="I17" s="67"/>
      <c r="J17" s="67"/>
      <c r="K17" s="67"/>
      <c r="L17" s="67"/>
      <c r="M17" s="67"/>
      <c r="N17" s="67"/>
      <c r="O17" s="67"/>
      <c r="P17" s="67"/>
      <c r="Q17" s="67"/>
      <c r="R17" s="66">
        <f t="shared" si="0"/>
        <v>17</v>
      </c>
      <c r="S17" s="231">
        <f t="shared" si="1"/>
        <v>4.25</v>
      </c>
      <c r="T17" s="233"/>
    </row>
    <row r="18" spans="1:20" ht="46.5" customHeight="1" x14ac:dyDescent="0.3">
      <c r="A18" s="275">
        <v>8</v>
      </c>
      <c r="B18" s="254" t="s">
        <v>393</v>
      </c>
      <c r="C18" s="276">
        <v>5</v>
      </c>
      <c r="D18" s="276">
        <v>4</v>
      </c>
      <c r="E18" s="276">
        <v>4</v>
      </c>
      <c r="F18" s="276">
        <v>5</v>
      </c>
      <c r="G18" s="67"/>
      <c r="H18" s="67"/>
      <c r="I18" s="67"/>
      <c r="J18" s="67"/>
      <c r="K18" s="67"/>
      <c r="L18" s="67"/>
      <c r="M18" s="67"/>
      <c r="N18" s="67"/>
      <c r="O18" s="67"/>
      <c r="P18" s="67"/>
      <c r="Q18" s="67"/>
      <c r="R18" s="66">
        <f t="shared" si="0"/>
        <v>18</v>
      </c>
      <c r="S18" s="231">
        <f t="shared" si="1"/>
        <v>4.5</v>
      </c>
      <c r="T18" s="233"/>
    </row>
    <row r="19" spans="1:20" ht="47.25" customHeight="1" x14ac:dyDescent="0.3">
      <c r="A19" s="275">
        <v>9</v>
      </c>
      <c r="B19" s="266" t="s">
        <v>400</v>
      </c>
      <c r="C19" s="276">
        <v>4</v>
      </c>
      <c r="D19" s="276">
        <v>4</v>
      </c>
      <c r="E19" s="276">
        <v>5</v>
      </c>
      <c r="F19" s="276">
        <v>4</v>
      </c>
      <c r="G19" s="67"/>
      <c r="H19" s="67"/>
      <c r="I19" s="67"/>
      <c r="J19" s="67"/>
      <c r="K19" s="67"/>
      <c r="L19" s="67"/>
      <c r="M19" s="67"/>
      <c r="N19" s="67"/>
      <c r="O19" s="67"/>
      <c r="P19" s="67"/>
      <c r="Q19" s="67"/>
      <c r="R19" s="66">
        <f t="shared" si="0"/>
        <v>17</v>
      </c>
      <c r="S19" s="231">
        <f t="shared" si="1"/>
        <v>4.25</v>
      </c>
      <c r="T19" s="233"/>
    </row>
    <row r="20" spans="1:20" ht="39.75" customHeight="1" x14ac:dyDescent="0.3">
      <c r="A20" s="275">
        <v>10</v>
      </c>
      <c r="B20" s="266" t="s">
        <v>404</v>
      </c>
      <c r="C20" s="276">
        <v>4</v>
      </c>
      <c r="D20" s="276">
        <v>5</v>
      </c>
      <c r="E20" s="276">
        <v>4</v>
      </c>
      <c r="F20" s="276">
        <v>4</v>
      </c>
      <c r="G20" s="67"/>
      <c r="H20" s="67"/>
      <c r="I20" s="67"/>
      <c r="J20" s="67"/>
      <c r="K20" s="67"/>
      <c r="L20" s="67"/>
      <c r="M20" s="67"/>
      <c r="N20" s="67"/>
      <c r="O20" s="67"/>
      <c r="P20" s="67"/>
      <c r="Q20" s="67"/>
      <c r="R20" s="66">
        <f t="shared" si="0"/>
        <v>17</v>
      </c>
      <c r="S20" s="231">
        <f t="shared" si="1"/>
        <v>4.25</v>
      </c>
      <c r="T20" s="233"/>
    </row>
    <row r="21" spans="1:20" ht="39.75" customHeight="1" x14ac:dyDescent="0.3">
      <c r="A21" s="275">
        <v>11</v>
      </c>
      <c r="B21" s="277" t="s">
        <v>412</v>
      </c>
      <c r="C21" s="276">
        <v>5</v>
      </c>
      <c r="D21" s="276">
        <v>5</v>
      </c>
      <c r="E21" s="276">
        <v>4</v>
      </c>
      <c r="F21" s="276">
        <v>5</v>
      </c>
      <c r="G21" s="67"/>
      <c r="H21" s="67"/>
      <c r="I21" s="67"/>
      <c r="J21" s="67"/>
      <c r="K21" s="67"/>
      <c r="L21" s="67"/>
      <c r="M21" s="67"/>
      <c r="N21" s="67"/>
      <c r="O21" s="67"/>
      <c r="P21" s="67"/>
      <c r="Q21" s="67"/>
      <c r="R21" s="66">
        <f t="shared" si="0"/>
        <v>19</v>
      </c>
      <c r="S21" s="231">
        <f t="shared" si="1"/>
        <v>4.75</v>
      </c>
      <c r="T21" s="233"/>
    </row>
    <row r="22" spans="1:20" ht="45.75" customHeight="1" x14ac:dyDescent="0.3">
      <c r="A22" s="275">
        <v>12</v>
      </c>
      <c r="B22" s="266" t="s">
        <v>406</v>
      </c>
      <c r="C22" s="276">
        <v>4</v>
      </c>
      <c r="D22" s="276">
        <v>4</v>
      </c>
      <c r="E22" s="276">
        <v>4</v>
      </c>
      <c r="F22" s="276">
        <v>5</v>
      </c>
      <c r="G22" s="67"/>
      <c r="H22" s="67"/>
      <c r="I22" s="67"/>
      <c r="J22" s="67"/>
      <c r="K22" s="67"/>
      <c r="L22" s="67"/>
      <c r="M22" s="67"/>
      <c r="N22" s="67"/>
      <c r="O22" s="67"/>
      <c r="P22" s="67"/>
      <c r="Q22" s="67"/>
      <c r="R22" s="66">
        <f t="shared" si="0"/>
        <v>17</v>
      </c>
      <c r="S22" s="231">
        <f t="shared" si="1"/>
        <v>4.25</v>
      </c>
      <c r="T22" s="233"/>
    </row>
    <row r="23" spans="1:20" ht="49.5" customHeight="1" x14ac:dyDescent="0.3">
      <c r="A23" s="275">
        <v>13</v>
      </c>
      <c r="B23" s="266" t="s">
        <v>409</v>
      </c>
      <c r="C23" s="276">
        <v>5</v>
      </c>
      <c r="D23" s="276">
        <v>4</v>
      </c>
      <c r="E23" s="276">
        <v>4</v>
      </c>
      <c r="F23" s="276">
        <v>5</v>
      </c>
      <c r="G23" s="67"/>
      <c r="H23" s="67"/>
      <c r="I23" s="67"/>
      <c r="J23" s="67"/>
      <c r="K23" s="67"/>
      <c r="L23" s="67"/>
      <c r="M23" s="67"/>
      <c r="N23" s="67"/>
      <c r="O23" s="67"/>
      <c r="P23" s="67"/>
      <c r="Q23" s="67"/>
      <c r="R23" s="66">
        <f t="shared" si="0"/>
        <v>18</v>
      </c>
      <c r="S23" s="231">
        <f t="shared" si="1"/>
        <v>4.5</v>
      </c>
      <c r="T23" s="233"/>
    </row>
    <row r="24" spans="1:20" ht="39.75" customHeight="1" x14ac:dyDescent="0.3">
      <c r="A24" s="275">
        <v>14</v>
      </c>
      <c r="B24" s="278" t="s">
        <v>417</v>
      </c>
      <c r="C24" s="276">
        <v>5</v>
      </c>
      <c r="D24" s="276">
        <v>5</v>
      </c>
      <c r="E24" s="276">
        <v>5</v>
      </c>
      <c r="F24" s="276">
        <v>4</v>
      </c>
      <c r="G24" s="67"/>
      <c r="H24" s="67"/>
      <c r="I24" s="67"/>
      <c r="J24" s="67"/>
      <c r="K24" s="67"/>
      <c r="L24" s="67"/>
      <c r="M24" s="67"/>
      <c r="N24" s="67"/>
      <c r="O24" s="67"/>
      <c r="P24" s="67"/>
      <c r="Q24" s="67"/>
      <c r="R24" s="66">
        <f t="shared" si="0"/>
        <v>19</v>
      </c>
      <c r="S24" s="231">
        <f t="shared" si="1"/>
        <v>4.75</v>
      </c>
      <c r="T24" s="233"/>
    </row>
    <row r="25" spans="1:20" ht="39.75" customHeight="1" x14ac:dyDescent="0.3">
      <c r="A25" s="275">
        <v>15</v>
      </c>
      <c r="B25" s="266" t="s">
        <v>418</v>
      </c>
      <c r="C25" s="276">
        <v>3</v>
      </c>
      <c r="D25" s="276">
        <v>4</v>
      </c>
      <c r="E25" s="276">
        <v>3</v>
      </c>
      <c r="F25" s="276">
        <v>3</v>
      </c>
      <c r="G25" s="67"/>
      <c r="H25" s="67"/>
      <c r="I25" s="67"/>
      <c r="J25" s="67"/>
      <c r="K25" s="67"/>
      <c r="L25" s="67"/>
      <c r="M25" s="67"/>
      <c r="N25" s="67"/>
      <c r="O25" s="67"/>
      <c r="P25" s="67"/>
      <c r="Q25" s="67"/>
      <c r="R25" s="66">
        <f t="shared" si="0"/>
        <v>13</v>
      </c>
      <c r="S25" s="231">
        <f t="shared" si="1"/>
        <v>3.25</v>
      </c>
      <c r="T25" s="233"/>
    </row>
    <row r="26" spans="1:20" ht="48.75" customHeight="1" x14ac:dyDescent="0.3">
      <c r="A26" s="275">
        <v>16</v>
      </c>
      <c r="B26" s="266" t="s">
        <v>419</v>
      </c>
      <c r="C26" s="276">
        <v>5</v>
      </c>
      <c r="D26" s="276">
        <v>4</v>
      </c>
      <c r="E26" s="276">
        <v>4</v>
      </c>
      <c r="F26" s="276">
        <v>4</v>
      </c>
      <c r="G26" s="67"/>
      <c r="H26" s="67"/>
      <c r="I26" s="67"/>
      <c r="J26" s="67"/>
      <c r="K26" s="67"/>
      <c r="L26" s="67"/>
      <c r="M26" s="67"/>
      <c r="N26" s="67"/>
      <c r="O26" s="67"/>
      <c r="P26" s="67"/>
      <c r="Q26" s="67"/>
      <c r="R26" s="66">
        <f t="shared" si="0"/>
        <v>17</v>
      </c>
      <c r="S26" s="231">
        <f t="shared" si="1"/>
        <v>4.25</v>
      </c>
      <c r="T26" s="233"/>
    </row>
    <row r="27" spans="1:20" ht="39.75" customHeight="1" x14ac:dyDescent="0.3">
      <c r="A27" s="275">
        <v>17</v>
      </c>
      <c r="B27" s="203" t="s">
        <v>420</v>
      </c>
      <c r="C27" s="276">
        <v>4</v>
      </c>
      <c r="D27" s="276">
        <v>4</v>
      </c>
      <c r="E27" s="276">
        <v>4</v>
      </c>
      <c r="F27" s="276">
        <v>4</v>
      </c>
      <c r="G27" s="67"/>
      <c r="H27" s="67"/>
      <c r="I27" s="67"/>
      <c r="J27" s="67"/>
      <c r="K27" s="67"/>
      <c r="L27" s="67"/>
      <c r="M27" s="67"/>
      <c r="N27" s="67"/>
      <c r="O27" s="67"/>
      <c r="P27" s="67"/>
      <c r="Q27" s="67"/>
      <c r="R27" s="66">
        <f t="shared" si="0"/>
        <v>16</v>
      </c>
      <c r="S27" s="231">
        <f t="shared" si="1"/>
        <v>4</v>
      </c>
      <c r="T27" s="233"/>
    </row>
    <row r="28" spans="1:20" ht="39.75" customHeight="1" thickBot="1" x14ac:dyDescent="0.35">
      <c r="A28" s="275">
        <v>18</v>
      </c>
      <c r="B28" s="273" t="s">
        <v>421</v>
      </c>
      <c r="C28" s="276">
        <v>3</v>
      </c>
      <c r="D28" s="276">
        <v>4</v>
      </c>
      <c r="E28" s="276">
        <v>4</v>
      </c>
      <c r="F28" s="276">
        <v>5</v>
      </c>
      <c r="G28" s="67"/>
      <c r="H28" s="67"/>
      <c r="I28" s="67"/>
      <c r="J28" s="67"/>
      <c r="K28" s="67"/>
      <c r="L28" s="67"/>
      <c r="M28" s="67"/>
      <c r="N28" s="67"/>
      <c r="O28" s="67"/>
      <c r="P28" s="67"/>
      <c r="Q28" s="67"/>
      <c r="R28" s="66">
        <f t="shared" si="0"/>
        <v>16</v>
      </c>
      <c r="S28" s="231">
        <f t="shared" si="1"/>
        <v>4</v>
      </c>
      <c r="T28" s="233"/>
    </row>
    <row r="29" spans="1:20" ht="48" customHeight="1" thickBot="1" x14ac:dyDescent="0.35">
      <c r="A29" s="275">
        <v>19</v>
      </c>
      <c r="B29" s="257" t="s">
        <v>395</v>
      </c>
      <c r="C29" s="276">
        <v>4</v>
      </c>
      <c r="D29" s="276">
        <v>5</v>
      </c>
      <c r="E29" s="276">
        <v>4</v>
      </c>
      <c r="F29" s="276">
        <v>5</v>
      </c>
      <c r="G29" s="67"/>
      <c r="H29" s="67"/>
      <c r="I29" s="67"/>
      <c r="J29" s="67"/>
      <c r="K29" s="67"/>
      <c r="L29" s="67"/>
      <c r="M29" s="67"/>
      <c r="N29" s="67"/>
      <c r="O29" s="67"/>
      <c r="P29" s="67"/>
      <c r="Q29" s="67"/>
      <c r="R29" s="66">
        <f t="shared" si="0"/>
        <v>18</v>
      </c>
      <c r="S29" s="231">
        <f t="shared" si="1"/>
        <v>4.5</v>
      </c>
      <c r="T29" s="233"/>
    </row>
    <row r="30" spans="1:20" ht="39.75" customHeight="1" x14ac:dyDescent="0.3">
      <c r="A30" s="275">
        <v>20</v>
      </c>
      <c r="B30" s="257" t="s">
        <v>402</v>
      </c>
      <c r="C30" s="276">
        <v>5</v>
      </c>
      <c r="D30" s="276">
        <v>4</v>
      </c>
      <c r="E30" s="276">
        <v>4</v>
      </c>
      <c r="F30" s="276">
        <v>4</v>
      </c>
      <c r="G30" s="67"/>
      <c r="H30" s="67"/>
      <c r="I30" s="67"/>
      <c r="J30" s="67"/>
      <c r="K30" s="67"/>
      <c r="L30" s="67"/>
      <c r="M30" s="67"/>
      <c r="N30" s="67"/>
      <c r="O30" s="67"/>
      <c r="P30" s="67"/>
      <c r="Q30" s="67"/>
      <c r="R30" s="66">
        <f t="shared" si="0"/>
        <v>17</v>
      </c>
      <c r="S30" s="231">
        <f t="shared" si="1"/>
        <v>4.25</v>
      </c>
      <c r="T30" s="233"/>
    </row>
    <row r="31" spans="1:20" ht="49.5" customHeight="1" x14ac:dyDescent="0.3">
      <c r="A31" s="275">
        <v>21</v>
      </c>
      <c r="B31" s="258" t="s">
        <v>405</v>
      </c>
      <c r="C31" s="276">
        <v>4</v>
      </c>
      <c r="D31" s="276">
        <v>4</v>
      </c>
      <c r="E31" s="276">
        <v>4</v>
      </c>
      <c r="F31" s="276">
        <v>5</v>
      </c>
      <c r="G31" s="67"/>
      <c r="H31" s="67"/>
      <c r="I31" s="67"/>
      <c r="J31" s="67"/>
      <c r="K31" s="67"/>
      <c r="L31" s="67"/>
      <c r="M31" s="67"/>
      <c r="N31" s="67"/>
      <c r="O31" s="67"/>
      <c r="P31" s="67"/>
      <c r="Q31" s="67"/>
      <c r="R31" s="66">
        <f t="shared" si="0"/>
        <v>17</v>
      </c>
      <c r="S31" s="231">
        <f t="shared" si="1"/>
        <v>4.25</v>
      </c>
      <c r="T31" s="233"/>
    </row>
    <row r="32" spans="1:20" ht="42" customHeight="1" x14ac:dyDescent="0.3">
      <c r="A32" s="275">
        <v>22</v>
      </c>
      <c r="B32" s="258" t="s">
        <v>413</v>
      </c>
      <c r="C32" s="276">
        <v>4</v>
      </c>
      <c r="D32" s="276">
        <v>4</v>
      </c>
      <c r="E32" s="276">
        <v>4</v>
      </c>
      <c r="F32" s="276">
        <v>4</v>
      </c>
      <c r="G32" s="67"/>
      <c r="H32" s="67"/>
      <c r="I32" s="67"/>
      <c r="J32" s="67"/>
      <c r="K32" s="67"/>
      <c r="L32" s="67"/>
      <c r="M32" s="67"/>
      <c r="N32" s="67"/>
      <c r="O32" s="67"/>
      <c r="P32" s="67"/>
      <c r="Q32" s="67"/>
      <c r="R32" s="66">
        <f t="shared" si="0"/>
        <v>16</v>
      </c>
      <c r="S32" s="231">
        <f t="shared" si="1"/>
        <v>4</v>
      </c>
      <c r="T32" s="233"/>
    </row>
    <row r="33" spans="1:23" ht="48" customHeight="1" x14ac:dyDescent="0.3">
      <c r="A33" s="275">
        <v>23</v>
      </c>
      <c r="B33" s="258" t="s">
        <v>407</v>
      </c>
      <c r="C33" s="276">
        <v>4</v>
      </c>
      <c r="D33" s="276">
        <v>4</v>
      </c>
      <c r="E33" s="276">
        <v>4</v>
      </c>
      <c r="F33" s="276">
        <v>4</v>
      </c>
      <c r="G33" s="67"/>
      <c r="H33" s="67"/>
      <c r="I33" s="67"/>
      <c r="J33" s="67"/>
      <c r="K33" s="67"/>
      <c r="L33" s="67"/>
      <c r="M33" s="67"/>
      <c r="N33" s="67"/>
      <c r="O33" s="67"/>
      <c r="P33" s="67"/>
      <c r="Q33" s="67"/>
      <c r="R33" s="66">
        <f t="shared" si="0"/>
        <v>16</v>
      </c>
      <c r="S33" s="231">
        <f t="shared" si="1"/>
        <v>4</v>
      </c>
      <c r="T33" s="233"/>
    </row>
    <row r="34" spans="1:23" ht="46.5" customHeight="1" x14ac:dyDescent="0.3">
      <c r="A34" s="275">
        <v>24</v>
      </c>
      <c r="B34" s="258" t="s">
        <v>410</v>
      </c>
      <c r="C34" s="276">
        <v>4</v>
      </c>
      <c r="D34" s="276">
        <v>4</v>
      </c>
      <c r="E34" s="276">
        <v>4</v>
      </c>
      <c r="F34" s="276">
        <v>4</v>
      </c>
      <c r="G34" s="67"/>
      <c r="H34" s="67"/>
      <c r="I34" s="67"/>
      <c r="J34" s="67"/>
      <c r="K34" s="67"/>
      <c r="L34" s="67"/>
      <c r="M34" s="67"/>
      <c r="N34" s="67"/>
      <c r="O34" s="67"/>
      <c r="P34" s="67"/>
      <c r="Q34" s="67"/>
      <c r="R34" s="66">
        <f t="shared" si="0"/>
        <v>16</v>
      </c>
      <c r="S34" s="231">
        <f t="shared" si="1"/>
        <v>4</v>
      </c>
      <c r="T34" s="233"/>
    </row>
    <row r="35" spans="1:23" ht="44.25" customHeight="1" x14ac:dyDescent="0.3">
      <c r="A35" s="275">
        <v>25</v>
      </c>
      <c r="B35" s="290" t="s">
        <v>422</v>
      </c>
      <c r="C35" s="276">
        <v>4</v>
      </c>
      <c r="D35" s="276">
        <v>5</v>
      </c>
      <c r="E35" s="276">
        <v>5</v>
      </c>
      <c r="F35" s="276">
        <v>5</v>
      </c>
      <c r="G35" s="67"/>
      <c r="H35" s="67"/>
      <c r="I35" s="67"/>
      <c r="J35" s="67"/>
      <c r="K35" s="67"/>
      <c r="L35" s="67"/>
      <c r="M35" s="67"/>
      <c r="N35" s="67"/>
      <c r="O35" s="67"/>
      <c r="P35" s="67"/>
      <c r="Q35" s="67"/>
      <c r="R35" s="66">
        <f t="shared" ref="R35:R39" si="2">SUM(C35:Q35)</f>
        <v>19</v>
      </c>
      <c r="S35" s="231">
        <f t="shared" ref="S35:S39" si="3">IF(ISERROR(AVERAGE(C35:Q35)),0,AVERAGE(C35:Q35))</f>
        <v>4.75</v>
      </c>
      <c r="T35" s="233"/>
    </row>
    <row r="36" spans="1:23" ht="42.75" customHeight="1" x14ac:dyDescent="0.3">
      <c r="A36" s="275">
        <v>26</v>
      </c>
      <c r="B36" s="274" t="s">
        <v>423</v>
      </c>
      <c r="C36" s="276">
        <v>4</v>
      </c>
      <c r="D36" s="276">
        <v>5</v>
      </c>
      <c r="E36" s="276">
        <v>5</v>
      </c>
      <c r="F36" s="276">
        <v>5</v>
      </c>
      <c r="G36" s="67"/>
      <c r="H36" s="67"/>
      <c r="I36" s="67"/>
      <c r="J36" s="67"/>
      <c r="K36" s="67"/>
      <c r="L36" s="67"/>
      <c r="M36" s="67"/>
      <c r="N36" s="67"/>
      <c r="O36" s="67"/>
      <c r="P36" s="67"/>
      <c r="Q36" s="67"/>
      <c r="R36" s="66">
        <f t="shared" si="2"/>
        <v>19</v>
      </c>
      <c r="S36" s="231">
        <f>IF(ISERROR(AVERAGE(C36:Q36)),0,AVERAGE(C36:Q36))</f>
        <v>4.75</v>
      </c>
      <c r="T36" s="233"/>
    </row>
    <row r="37" spans="1:23" ht="42" customHeight="1" x14ac:dyDescent="0.3">
      <c r="A37" s="66">
        <v>27</v>
      </c>
      <c r="B37" s="291" t="s">
        <v>518</v>
      </c>
      <c r="C37" s="276">
        <v>4</v>
      </c>
      <c r="D37" s="276">
        <v>5</v>
      </c>
      <c r="E37" s="276">
        <v>4</v>
      </c>
      <c r="F37" s="276">
        <v>5</v>
      </c>
      <c r="G37" s="67"/>
      <c r="H37" s="67"/>
      <c r="I37" s="67"/>
      <c r="J37" s="67"/>
      <c r="K37" s="67"/>
      <c r="L37" s="67"/>
      <c r="M37" s="67"/>
      <c r="N37" s="67"/>
      <c r="O37" s="67"/>
      <c r="P37" s="67"/>
      <c r="Q37" s="67"/>
      <c r="R37" s="66">
        <f t="shared" si="2"/>
        <v>18</v>
      </c>
      <c r="S37" s="231">
        <f t="shared" si="3"/>
        <v>4.5</v>
      </c>
      <c r="T37" s="233"/>
    </row>
    <row r="38" spans="1:23" ht="94.5" customHeight="1" x14ac:dyDescent="0.3">
      <c r="A38" s="66">
        <v>28</v>
      </c>
      <c r="B38" s="291" t="s">
        <v>535</v>
      </c>
      <c r="C38" s="276">
        <v>5</v>
      </c>
      <c r="D38" s="276">
        <v>5</v>
      </c>
      <c r="E38" s="276">
        <v>5</v>
      </c>
      <c r="F38" s="276">
        <v>5</v>
      </c>
      <c r="G38" s="67"/>
      <c r="H38" s="67"/>
      <c r="I38" s="67"/>
      <c r="J38" s="67"/>
      <c r="K38" s="67"/>
      <c r="L38" s="67"/>
      <c r="M38" s="67"/>
      <c r="N38" s="67"/>
      <c r="O38" s="67"/>
      <c r="P38" s="67"/>
      <c r="Q38" s="67"/>
      <c r="R38" s="66">
        <f t="shared" si="2"/>
        <v>20</v>
      </c>
      <c r="S38" s="231">
        <f t="shared" si="3"/>
        <v>5</v>
      </c>
      <c r="T38" s="233"/>
    </row>
    <row r="39" spans="1:23" ht="47.25" customHeight="1" x14ac:dyDescent="0.3">
      <c r="A39" s="66">
        <v>29</v>
      </c>
      <c r="B39" s="102"/>
      <c r="C39" s="67"/>
      <c r="D39" s="67"/>
      <c r="E39" s="67"/>
      <c r="F39" s="67"/>
      <c r="G39" s="67"/>
      <c r="H39" s="67"/>
      <c r="I39" s="67"/>
      <c r="J39" s="67"/>
      <c r="K39" s="67"/>
      <c r="L39" s="67"/>
      <c r="M39" s="67"/>
      <c r="N39" s="67"/>
      <c r="O39" s="67"/>
      <c r="P39" s="67"/>
      <c r="Q39" s="67"/>
      <c r="R39" s="66">
        <f t="shared" si="2"/>
        <v>0</v>
      </c>
      <c r="S39" s="231">
        <f t="shared" si="3"/>
        <v>0</v>
      </c>
      <c r="T39" s="233"/>
    </row>
    <row r="40" spans="1:23" ht="50.25" customHeight="1" thickBot="1" x14ac:dyDescent="0.35">
      <c r="A40" s="248">
        <v>30</v>
      </c>
      <c r="B40" s="249"/>
      <c r="C40" s="250"/>
      <c r="D40" s="250"/>
      <c r="E40" s="250"/>
      <c r="F40" s="250"/>
      <c r="G40" s="250"/>
      <c r="H40" s="250"/>
      <c r="I40" s="250"/>
      <c r="J40" s="250"/>
      <c r="K40" s="250"/>
      <c r="L40" s="250"/>
      <c r="M40" s="250"/>
      <c r="N40" s="250"/>
      <c r="O40" s="250"/>
      <c r="P40" s="250"/>
      <c r="Q40" s="250"/>
      <c r="R40" s="248">
        <f>SUM(C40:Q40)</f>
        <v>0</v>
      </c>
      <c r="S40" s="251">
        <f>IF(ISERROR(AVERAGE(C40:Q40)),0,AVERAGE(C40:Q40))</f>
        <v>0</v>
      </c>
      <c r="T40" s="234"/>
    </row>
    <row r="41" spans="1:23" ht="24" customHeight="1" x14ac:dyDescent="0.3">
      <c r="A41" s="438" t="s">
        <v>362</v>
      </c>
      <c r="B41" s="439"/>
      <c r="C41" s="439"/>
      <c r="D41" s="439"/>
      <c r="E41" s="439"/>
      <c r="F41" s="439"/>
      <c r="G41" s="439"/>
      <c r="H41" s="439"/>
      <c r="I41" s="439"/>
      <c r="J41" s="439"/>
      <c r="K41" s="439"/>
      <c r="L41" s="439"/>
      <c r="M41" s="439"/>
      <c r="N41" s="439"/>
      <c r="O41" s="439"/>
      <c r="P41" s="439"/>
      <c r="Q41" s="439"/>
      <c r="R41" s="440"/>
      <c r="S41" s="252">
        <f>SUM(S11:S40)</f>
        <v>119.5</v>
      </c>
    </row>
    <row r="42" spans="1:23" ht="28.5" customHeight="1" thickBot="1" x14ac:dyDescent="0.35">
      <c r="A42" s="430" t="s">
        <v>59</v>
      </c>
      <c r="B42" s="431"/>
      <c r="C42" s="431"/>
      <c r="D42" s="431"/>
      <c r="E42" s="431"/>
      <c r="F42" s="431"/>
      <c r="G42" s="431"/>
      <c r="H42" s="431"/>
      <c r="I42" s="431"/>
      <c r="J42" s="431"/>
      <c r="K42" s="431"/>
      <c r="L42" s="431"/>
      <c r="M42" s="431"/>
      <c r="N42" s="431"/>
      <c r="O42" s="431"/>
      <c r="P42" s="431"/>
      <c r="Q42" s="431"/>
      <c r="R42" s="431"/>
      <c r="S42" s="253">
        <f>S41/A40</f>
        <v>3.9833333333333334</v>
      </c>
    </row>
    <row r="43" spans="1:23" x14ac:dyDescent="0.3">
      <c r="I43" s="309" t="s">
        <v>539</v>
      </c>
      <c r="J43" s="310"/>
      <c r="K43" s="311"/>
      <c r="L43" s="427" t="s">
        <v>540</v>
      </c>
      <c r="M43" s="428"/>
      <c r="N43" s="428"/>
      <c r="O43" s="428"/>
      <c r="P43" s="428"/>
      <c r="Q43" s="428"/>
      <c r="R43" s="428"/>
      <c r="S43" s="428"/>
      <c r="T43" s="428"/>
      <c r="U43" s="428"/>
      <c r="V43" s="428"/>
      <c r="W43" s="429"/>
    </row>
  </sheetData>
  <sheetProtection selectLockedCells="1"/>
  <mergeCells count="14">
    <mergeCell ref="L43:W4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11">
            <anchor moveWithCells="1">
              <from>
                <xdr:col>19</xdr:col>
                <xdr:colOff>617220</xdr:colOff>
                <xdr:row>14</xdr:row>
                <xdr:rowOff>175260</xdr:rowOff>
              </from>
              <to>
                <xdr:col>19</xdr:col>
                <xdr:colOff>906780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2" name="CheckBox6">
          <controlPr defaultSize="0" autoLine="0" r:id="rId11">
            <anchor moveWithCells="1">
              <from>
                <xdr:col>19</xdr:col>
                <xdr:colOff>617220</xdr:colOff>
                <xdr:row>15</xdr:row>
                <xdr:rowOff>160020</xdr:rowOff>
              </from>
              <to>
                <xdr:col>19</xdr:col>
                <xdr:colOff>906780</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1">
            <anchor moveWithCells="1">
              <from>
                <xdr:col>19</xdr:col>
                <xdr:colOff>617220</xdr:colOff>
                <xdr:row>19</xdr:row>
                <xdr:rowOff>160020</xdr:rowOff>
              </from>
              <to>
                <xdr:col>19</xdr:col>
                <xdr:colOff>906780</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1">
            <anchor moveWithCells="1">
              <from>
                <xdr:col>19</xdr:col>
                <xdr:colOff>617220</xdr:colOff>
                <xdr:row>21</xdr:row>
                <xdr:rowOff>160020</xdr:rowOff>
              </from>
              <to>
                <xdr:col>19</xdr:col>
                <xdr:colOff>906780</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7">
            <anchor moveWithCells="1">
              <from>
                <xdr:col>19</xdr:col>
                <xdr:colOff>617220</xdr:colOff>
                <xdr:row>22</xdr:row>
                <xdr:rowOff>160020</xdr:rowOff>
              </from>
              <to>
                <xdr:col>19</xdr:col>
                <xdr:colOff>906780</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617220</xdr:colOff>
                <xdr:row>23</xdr:row>
                <xdr:rowOff>160020</xdr:rowOff>
              </from>
              <to>
                <xdr:col>19</xdr:col>
                <xdr:colOff>906780</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22">
            <anchor moveWithCells="1">
              <from>
                <xdr:col>19</xdr:col>
                <xdr:colOff>617220</xdr:colOff>
                <xdr:row>24</xdr:row>
                <xdr:rowOff>160020</xdr:rowOff>
              </from>
              <to>
                <xdr:col>19</xdr:col>
                <xdr:colOff>899160</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3" name="CheckBox16">
          <controlPr defaultSize="0" autoLine="0" r:id="rId7">
            <anchor moveWithCells="1">
              <from>
                <xdr:col>19</xdr:col>
                <xdr:colOff>617220</xdr:colOff>
                <xdr:row>25</xdr:row>
                <xdr:rowOff>160020</xdr:rowOff>
              </from>
              <to>
                <xdr:col>19</xdr:col>
                <xdr:colOff>906780</xdr:colOff>
                <xdr:row>25</xdr:row>
                <xdr:rowOff>419100</xdr:rowOff>
              </to>
            </anchor>
          </controlPr>
        </control>
      </mc:Choice>
      <mc:Fallback>
        <control shapeId="3088" r:id="rId23" name="CheckBox16"/>
      </mc:Fallback>
    </mc:AlternateContent>
    <mc:AlternateContent xmlns:mc="http://schemas.openxmlformats.org/markup-compatibility/2006">
      <mc:Choice Requires="x14">
        <control shapeId="3089" r:id="rId24" name="CheckBox17">
          <controlPr defaultSize="0" autoLine="0" r:id="rId11">
            <anchor moveWithCells="1">
              <from>
                <xdr:col>19</xdr:col>
                <xdr:colOff>617220</xdr:colOff>
                <xdr:row>26</xdr:row>
                <xdr:rowOff>160020</xdr:rowOff>
              </from>
              <to>
                <xdr:col>19</xdr:col>
                <xdr:colOff>906780</xdr:colOff>
                <xdr:row>26</xdr:row>
                <xdr:rowOff>419100</xdr:rowOff>
              </to>
            </anchor>
          </controlPr>
        </control>
      </mc:Choice>
      <mc:Fallback>
        <control shapeId="3089" r:id="rId24" name="CheckBox17"/>
      </mc:Fallback>
    </mc:AlternateContent>
    <mc:AlternateContent xmlns:mc="http://schemas.openxmlformats.org/markup-compatibility/2006">
      <mc:Choice Requires="x14">
        <control shapeId="3090" r:id="rId25" name="CheckBox18">
          <controlPr defaultSize="0" autoLine="0" r:id="rId11">
            <anchor moveWithCells="1">
              <from>
                <xdr:col>19</xdr:col>
                <xdr:colOff>617220</xdr:colOff>
                <xdr:row>27</xdr:row>
                <xdr:rowOff>160020</xdr:rowOff>
              </from>
              <to>
                <xdr:col>19</xdr:col>
                <xdr:colOff>906780</xdr:colOff>
                <xdr:row>27</xdr:row>
                <xdr:rowOff>419100</xdr:rowOff>
              </to>
            </anchor>
          </controlPr>
        </control>
      </mc:Choice>
      <mc:Fallback>
        <control shapeId="3090" r:id="rId25" name="CheckBox18"/>
      </mc:Fallback>
    </mc:AlternateContent>
    <mc:AlternateContent xmlns:mc="http://schemas.openxmlformats.org/markup-compatibility/2006">
      <mc:Choice Requires="x14">
        <control shapeId="3091" r:id="rId26" name="CheckBox19">
          <controlPr defaultSize="0" autoLine="0" r:id="rId11">
            <anchor moveWithCells="1">
              <from>
                <xdr:col>19</xdr:col>
                <xdr:colOff>617220</xdr:colOff>
                <xdr:row>28</xdr:row>
                <xdr:rowOff>160020</xdr:rowOff>
              </from>
              <to>
                <xdr:col>19</xdr:col>
                <xdr:colOff>906780</xdr:colOff>
                <xdr:row>28</xdr:row>
                <xdr:rowOff>419100</xdr:rowOff>
              </to>
            </anchor>
          </controlPr>
        </control>
      </mc:Choice>
      <mc:Fallback>
        <control shapeId="3091" r:id="rId26" name="CheckBox19"/>
      </mc:Fallback>
    </mc:AlternateContent>
    <mc:AlternateContent xmlns:mc="http://schemas.openxmlformats.org/markup-compatibility/2006">
      <mc:Choice Requires="x14">
        <control shapeId="3092" r:id="rId27" name="CheckBox20">
          <controlPr defaultSize="0" autoLine="0" r:id="rId11">
            <anchor moveWithCells="1">
              <from>
                <xdr:col>19</xdr:col>
                <xdr:colOff>617220</xdr:colOff>
                <xdr:row>29</xdr:row>
                <xdr:rowOff>160020</xdr:rowOff>
              </from>
              <to>
                <xdr:col>19</xdr:col>
                <xdr:colOff>906780</xdr:colOff>
                <xdr:row>29</xdr:row>
                <xdr:rowOff>419100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11">
            <anchor moveWithCells="1">
              <from>
                <xdr:col>19</xdr:col>
                <xdr:colOff>617220</xdr:colOff>
                <xdr:row>30</xdr:row>
                <xdr:rowOff>160020</xdr:rowOff>
              </from>
              <to>
                <xdr:col>19</xdr:col>
                <xdr:colOff>906780</xdr:colOff>
                <xdr:row>30</xdr:row>
                <xdr:rowOff>419100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22">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22">
            <anchor moveWithCells="1">
              <from>
                <xdr:col>19</xdr:col>
                <xdr:colOff>617220</xdr:colOff>
                <xdr:row>32</xdr:row>
                <xdr:rowOff>160020</xdr:rowOff>
              </from>
              <to>
                <xdr:col>19</xdr:col>
                <xdr:colOff>899160</xdr:colOff>
                <xdr:row>32</xdr:row>
                <xdr:rowOff>419100</xdr:rowOff>
              </to>
            </anchor>
          </controlPr>
        </control>
      </mc:Choice>
      <mc:Fallback>
        <control shapeId="3095" r:id="rId30" name="CheckBox23"/>
      </mc:Fallback>
    </mc:AlternateContent>
    <mc:AlternateContent xmlns:mc="http://schemas.openxmlformats.org/markup-compatibility/2006">
      <mc:Choice Requires="x14">
        <control shapeId="3096" r:id="rId31" name="CheckBox24">
          <controlPr defaultSize="0" autoLine="0" r:id="rId22">
            <anchor moveWithCells="1">
              <from>
                <xdr:col>19</xdr:col>
                <xdr:colOff>617220</xdr:colOff>
                <xdr:row>33</xdr:row>
                <xdr:rowOff>160020</xdr:rowOff>
              </from>
              <to>
                <xdr:col>19</xdr:col>
                <xdr:colOff>899160</xdr:colOff>
                <xdr:row>33</xdr:row>
                <xdr:rowOff>419100</xdr:rowOff>
              </to>
            </anchor>
          </controlPr>
        </control>
      </mc:Choice>
      <mc:Fallback>
        <control shapeId="3096" r:id="rId31" name="CheckBox24"/>
      </mc:Fallback>
    </mc:AlternateContent>
    <mc:AlternateContent xmlns:mc="http://schemas.openxmlformats.org/markup-compatibility/2006">
      <mc:Choice Requires="x14">
        <control shapeId="3097" r:id="rId32" name="CheckBox25">
          <controlPr defaultSize="0" autoLine="0" r:id="rId7">
            <anchor moveWithCells="1">
              <from>
                <xdr:col>19</xdr:col>
                <xdr:colOff>617220</xdr:colOff>
                <xdr:row>34</xdr:row>
                <xdr:rowOff>160020</xdr:rowOff>
              </from>
              <to>
                <xdr:col>19</xdr:col>
                <xdr:colOff>906780</xdr:colOff>
                <xdr:row>34</xdr:row>
                <xdr:rowOff>419100</xdr:rowOff>
              </to>
            </anchor>
          </controlPr>
        </control>
      </mc:Choice>
      <mc:Fallback>
        <control shapeId="3097" r:id="rId32" name="CheckBox25"/>
      </mc:Fallback>
    </mc:AlternateContent>
    <mc:AlternateContent xmlns:mc="http://schemas.openxmlformats.org/markup-compatibility/2006">
      <mc:Choice Requires="x14">
        <control shapeId="3098" r:id="rId33" name="CheckBox26">
          <controlPr defaultSize="0" autoLine="0" r:id="rId7">
            <anchor moveWithCells="1">
              <from>
                <xdr:col>19</xdr:col>
                <xdr:colOff>617220</xdr:colOff>
                <xdr:row>35</xdr:row>
                <xdr:rowOff>160020</xdr:rowOff>
              </from>
              <to>
                <xdr:col>19</xdr:col>
                <xdr:colOff>906780</xdr:colOff>
                <xdr:row>35</xdr:row>
                <xdr:rowOff>419100</xdr:rowOff>
              </to>
            </anchor>
          </controlPr>
        </control>
      </mc:Choice>
      <mc:Fallback>
        <control shapeId="3098" r:id="rId33" name="CheckBox26"/>
      </mc:Fallback>
    </mc:AlternateContent>
    <mc:AlternateContent xmlns:mc="http://schemas.openxmlformats.org/markup-compatibility/2006">
      <mc:Choice Requires="x14">
        <control shapeId="3099" r:id="rId34" name="CheckBox27">
          <controlPr defaultSize="0" autoLine="0" r:id="rId7">
            <anchor moveWithCells="1">
              <from>
                <xdr:col>19</xdr:col>
                <xdr:colOff>617220</xdr:colOff>
                <xdr:row>36</xdr:row>
                <xdr:rowOff>160020</xdr:rowOff>
              </from>
              <to>
                <xdr:col>19</xdr:col>
                <xdr:colOff>906780</xdr:colOff>
                <xdr:row>36</xdr:row>
                <xdr:rowOff>419100</xdr:rowOff>
              </to>
            </anchor>
          </controlPr>
        </control>
      </mc:Choice>
      <mc:Fallback>
        <control shapeId="3099" r:id="rId34" name="CheckBox27"/>
      </mc:Fallback>
    </mc:AlternateContent>
    <mc:AlternateContent xmlns:mc="http://schemas.openxmlformats.org/markup-compatibility/2006">
      <mc:Choice Requires="x14">
        <control shapeId="3100" r:id="rId35" name="CheckBox28">
          <controlPr defaultSize="0" autoLine="0" r:id="rId7">
            <anchor moveWithCells="1">
              <from>
                <xdr:col>19</xdr:col>
                <xdr:colOff>617220</xdr:colOff>
                <xdr:row>37</xdr:row>
                <xdr:rowOff>160020</xdr:rowOff>
              </from>
              <to>
                <xdr:col>19</xdr:col>
                <xdr:colOff>906780</xdr:colOff>
                <xdr:row>37</xdr:row>
                <xdr:rowOff>419100</xdr:rowOff>
              </to>
            </anchor>
          </controlPr>
        </control>
      </mc:Choice>
      <mc:Fallback>
        <control shapeId="3100" r:id="rId35" name="CheckBox28"/>
      </mc:Fallback>
    </mc:AlternateContent>
    <mc:AlternateContent xmlns:mc="http://schemas.openxmlformats.org/markup-compatibility/2006">
      <mc:Choice Requires="x14">
        <control shapeId="3101" r:id="rId36" name="CheckBox29">
          <controlPr defaultSize="0" autoLine="0" r:id="rId22">
            <anchor moveWithCells="1">
              <from>
                <xdr:col>19</xdr:col>
                <xdr:colOff>617220</xdr:colOff>
                <xdr:row>38</xdr:row>
                <xdr:rowOff>160020</xdr:rowOff>
              </from>
              <to>
                <xdr:col>19</xdr:col>
                <xdr:colOff>899160</xdr:colOff>
                <xdr:row>38</xdr:row>
                <xdr:rowOff>419100</xdr:rowOff>
              </to>
            </anchor>
          </controlPr>
        </control>
      </mc:Choice>
      <mc:Fallback>
        <control shapeId="3101" r:id="rId36" name="CheckBox29"/>
      </mc:Fallback>
    </mc:AlternateContent>
    <mc:AlternateContent xmlns:mc="http://schemas.openxmlformats.org/markup-compatibility/2006">
      <mc:Choice Requires="x14">
        <control shapeId="3102" r:id="rId37" name="CheckBox30">
          <controlPr defaultSize="0" autoLine="0" r:id="rId22">
            <anchor moveWithCells="1">
              <from>
                <xdr:col>19</xdr:col>
                <xdr:colOff>617220</xdr:colOff>
                <xdr:row>39</xdr:row>
                <xdr:rowOff>160020</xdr:rowOff>
              </from>
              <to>
                <xdr:col>19</xdr:col>
                <xdr:colOff>899160</xdr:colOff>
                <xdr:row>39</xdr:row>
                <xdr:rowOff>419100</xdr:rowOff>
              </to>
            </anchor>
          </controlPr>
        </control>
      </mc:Choice>
      <mc:Fallback>
        <control shapeId="3102" r:id="rId37" name="CheckBox30"/>
      </mc:Fallback>
    </mc:AlternateContent>
    <mc:AlternateContent xmlns:mc="http://schemas.openxmlformats.org/markup-compatibility/2006">
      <mc:Choice Requires="x14">
        <control shapeId="3103" r:id="rId38" name="CheckBox31">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03" r:id="rId38" name="CheckBox31"/>
      </mc:Fallback>
    </mc:AlternateContent>
    <mc:AlternateContent xmlns:mc="http://schemas.openxmlformats.org/markup-compatibility/2006">
      <mc:Choice Requires="x14">
        <control shapeId="3104" r:id="rId39" name="CheckBox32">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04" r:id="rId39" name="CheckBox32"/>
      </mc:Fallback>
    </mc:AlternateContent>
    <mc:AlternateContent xmlns:mc="http://schemas.openxmlformats.org/markup-compatibility/2006">
      <mc:Choice Requires="x14">
        <control shapeId="3105" r:id="rId40" name="CheckBox33">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05" r:id="rId40" name="CheckBox33"/>
      </mc:Fallback>
    </mc:AlternateContent>
    <mc:AlternateContent xmlns:mc="http://schemas.openxmlformats.org/markup-compatibility/2006">
      <mc:Choice Requires="x14">
        <control shapeId="3106" r:id="rId41" name="CheckBox34">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06" r:id="rId41" name="CheckBox34"/>
      </mc:Fallback>
    </mc:AlternateContent>
    <mc:AlternateContent xmlns:mc="http://schemas.openxmlformats.org/markup-compatibility/2006">
      <mc:Choice Requires="x14">
        <control shapeId="3107" r:id="rId42" name="CheckBox35">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07" r:id="rId42" name="CheckBox35"/>
      </mc:Fallback>
    </mc:AlternateContent>
    <mc:AlternateContent xmlns:mc="http://schemas.openxmlformats.org/markup-compatibility/2006">
      <mc:Choice Requires="x14">
        <control shapeId="3108" r:id="rId43" name="CheckBox36">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08" r:id="rId43" name="CheckBox36"/>
      </mc:Fallback>
    </mc:AlternateContent>
    <mc:AlternateContent xmlns:mc="http://schemas.openxmlformats.org/markup-compatibility/2006">
      <mc:Choice Requires="x14">
        <control shapeId="3110" r:id="rId44" name="CheckBox38">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0" r:id="rId44" name="CheckBox38"/>
      </mc:Fallback>
    </mc:AlternateContent>
    <mc:AlternateContent xmlns:mc="http://schemas.openxmlformats.org/markup-compatibility/2006">
      <mc:Choice Requires="x14">
        <control shapeId="3111" r:id="rId45" name="CheckBox39">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1" r:id="rId45" name="CheckBox39"/>
      </mc:Fallback>
    </mc:AlternateContent>
    <mc:AlternateContent xmlns:mc="http://schemas.openxmlformats.org/markup-compatibility/2006">
      <mc:Choice Requires="x14">
        <control shapeId="3112" r:id="rId46" name="CheckBox40">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2" r:id="rId46" name="CheckBox40"/>
      </mc:Fallback>
    </mc:AlternateContent>
    <mc:AlternateContent xmlns:mc="http://schemas.openxmlformats.org/markup-compatibility/2006">
      <mc:Choice Requires="x14">
        <control shapeId="3113" r:id="rId47" name="CheckBox41">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3" r:id="rId47" name="CheckBox41"/>
      </mc:Fallback>
    </mc:AlternateContent>
    <mc:AlternateContent xmlns:mc="http://schemas.openxmlformats.org/markup-compatibility/2006">
      <mc:Choice Requires="x14">
        <control shapeId="3114" r:id="rId48" name="CheckBox42">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4" r:id="rId48" name="CheckBox42"/>
      </mc:Fallback>
    </mc:AlternateContent>
    <mc:AlternateContent xmlns:mc="http://schemas.openxmlformats.org/markup-compatibility/2006">
      <mc:Choice Requires="x14">
        <control shapeId="3115" r:id="rId49" name="CheckBox43">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5" r:id="rId49" name="CheckBox43"/>
      </mc:Fallback>
    </mc:AlternateContent>
    <mc:AlternateContent xmlns:mc="http://schemas.openxmlformats.org/markup-compatibility/2006">
      <mc:Choice Requires="x14">
        <control shapeId="3116" r:id="rId50" name="CheckBox44">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6" r:id="rId50" name="CheckBox44"/>
      </mc:Fallback>
    </mc:AlternateContent>
    <mc:AlternateContent xmlns:mc="http://schemas.openxmlformats.org/markup-compatibility/2006">
      <mc:Choice Requires="x14">
        <control shapeId="3117" r:id="rId51" name="CheckBox45">
          <controlPr defaultSize="0" autoLine="0" r:id="rId22">
            <anchor moveWithCells="1">
              <from>
                <xdr:col>19</xdr:col>
                <xdr:colOff>617220</xdr:colOff>
                <xdr:row>40</xdr:row>
                <xdr:rowOff>0</xdr:rowOff>
              </from>
              <to>
                <xdr:col>19</xdr:col>
                <xdr:colOff>899160</xdr:colOff>
                <xdr:row>40</xdr:row>
                <xdr:rowOff>259080</xdr:rowOff>
              </to>
            </anchor>
          </controlPr>
        </control>
      </mc:Choice>
      <mc:Fallback>
        <control shapeId="3117" r:id="rId51" name="CheckBox45"/>
      </mc:Fallback>
    </mc:AlternateContent>
    <mc:AlternateContent xmlns:mc="http://schemas.openxmlformats.org/markup-compatibility/2006">
      <mc:Choice Requires="x14">
        <control shapeId="3118" r:id="rId52"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8"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54"/>
      <c r="B1" s="450" t="s">
        <v>15</v>
      </c>
      <c r="C1" s="451"/>
      <c r="D1" s="3" t="s">
        <v>16</v>
      </c>
      <c r="E1" s="455"/>
    </row>
    <row r="2" spans="1:5" ht="15" customHeight="1" x14ac:dyDescent="0.3">
      <c r="A2" s="454"/>
      <c r="B2" s="452"/>
      <c r="C2" s="453"/>
      <c r="D2" s="3" t="s">
        <v>2</v>
      </c>
      <c r="E2" s="455"/>
    </row>
    <row r="3" spans="1:5" ht="30" customHeight="1" x14ac:dyDescent="0.3">
      <c r="A3" s="454"/>
      <c r="B3" s="450" t="s">
        <v>17</v>
      </c>
      <c r="C3" s="451"/>
      <c r="D3" s="3" t="s">
        <v>18</v>
      </c>
      <c r="E3" s="455"/>
    </row>
    <row r="4" spans="1:5" ht="15" customHeight="1" x14ac:dyDescent="0.3">
      <c r="A4" s="454"/>
      <c r="B4" s="452"/>
      <c r="C4" s="453"/>
      <c r="D4" s="3" t="s">
        <v>5</v>
      </c>
      <c r="E4" s="455"/>
    </row>
    <row r="5" spans="1:5" ht="15" thickBot="1" x14ac:dyDescent="0.35"/>
    <row r="6" spans="1:5" x14ac:dyDescent="0.3">
      <c r="A6" s="354" t="s">
        <v>19</v>
      </c>
      <c r="B6" s="355"/>
      <c r="C6" s="355"/>
      <c r="D6" s="355"/>
      <c r="E6" s="355"/>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59"/>
      <c r="B1" s="384" t="s">
        <v>0</v>
      </c>
      <c r="C1" s="385"/>
      <c r="D1" s="385"/>
      <c r="E1" s="385"/>
      <c r="F1" s="28" t="s">
        <v>1</v>
      </c>
      <c r="G1" s="463"/>
    </row>
    <row r="2" spans="1:7" x14ac:dyDescent="0.3">
      <c r="A2" s="460"/>
      <c r="B2" s="462"/>
      <c r="C2" s="447"/>
      <c r="D2" s="447"/>
      <c r="E2" s="447"/>
      <c r="F2" s="27" t="s">
        <v>31</v>
      </c>
      <c r="G2" s="464"/>
    </row>
    <row r="3" spans="1:7" x14ac:dyDescent="0.3">
      <c r="A3" s="460"/>
      <c r="B3" s="466" t="s">
        <v>32</v>
      </c>
      <c r="C3" s="467"/>
      <c r="D3" s="467"/>
      <c r="E3" s="467"/>
      <c r="F3" s="27" t="s">
        <v>4</v>
      </c>
      <c r="G3" s="464"/>
    </row>
    <row r="4" spans="1:7" ht="15" thickBot="1" x14ac:dyDescent="0.35">
      <c r="A4" s="461"/>
      <c r="B4" s="390"/>
      <c r="C4" s="391"/>
      <c r="D4" s="391"/>
      <c r="E4" s="391"/>
      <c r="F4" s="29" t="s">
        <v>5</v>
      </c>
      <c r="G4" s="465"/>
    </row>
    <row r="5" spans="1:7" ht="15" thickBot="1" x14ac:dyDescent="0.35"/>
    <row r="6" spans="1:7" s="36" customFormat="1" ht="15.6" x14ac:dyDescent="0.3">
      <c r="A6" s="468" t="s">
        <v>33</v>
      </c>
      <c r="B6" s="469"/>
      <c r="C6" s="469"/>
      <c r="D6" s="469"/>
      <c r="E6" s="469"/>
      <c r="F6" s="469"/>
      <c r="G6" s="470"/>
    </row>
    <row r="7" spans="1:7" ht="31.5" customHeight="1" x14ac:dyDescent="0.3">
      <c r="A7" s="22" t="s">
        <v>34</v>
      </c>
      <c r="B7" s="17" t="s">
        <v>35</v>
      </c>
      <c r="C7" s="33" t="s">
        <v>36</v>
      </c>
      <c r="D7" s="23" t="s">
        <v>37</v>
      </c>
      <c r="E7" s="17" t="s">
        <v>38</v>
      </c>
      <c r="F7" s="18" t="s">
        <v>39</v>
      </c>
      <c r="G7" s="18" t="s">
        <v>40</v>
      </c>
    </row>
    <row r="8" spans="1:7" ht="33" customHeight="1" x14ac:dyDescent="0.3">
      <c r="A8" s="456"/>
      <c r="B8" s="8"/>
      <c r="C8" s="8"/>
      <c r="D8" s="8"/>
      <c r="E8" s="8"/>
      <c r="F8" s="8"/>
      <c r="G8" s="9"/>
    </row>
    <row r="9" spans="1:7" ht="33" customHeight="1" x14ac:dyDescent="0.3">
      <c r="A9" s="457"/>
      <c r="B9" s="8"/>
      <c r="C9" s="8"/>
      <c r="D9" s="8"/>
      <c r="E9" s="8"/>
      <c r="F9" s="8"/>
      <c r="G9" s="9"/>
    </row>
    <row r="10" spans="1:7" ht="33" customHeight="1" x14ac:dyDescent="0.3">
      <c r="A10" s="457"/>
      <c r="B10" s="8"/>
      <c r="C10" s="8"/>
      <c r="D10" s="8"/>
      <c r="E10" s="8"/>
      <c r="F10" s="8"/>
      <c r="G10" s="9"/>
    </row>
    <row r="11" spans="1:7" ht="33" customHeight="1" x14ac:dyDescent="0.3">
      <c r="A11" s="457"/>
      <c r="B11" s="8"/>
      <c r="C11" s="8"/>
      <c r="D11" s="8"/>
      <c r="E11" s="8"/>
      <c r="F11" s="8"/>
      <c r="G11" s="9"/>
    </row>
    <row r="12" spans="1:7" ht="33" customHeight="1" x14ac:dyDescent="0.3">
      <c r="A12" s="457"/>
      <c r="B12" s="8"/>
      <c r="C12" s="8"/>
      <c r="D12" s="8"/>
      <c r="E12" s="8"/>
      <c r="F12" s="8"/>
      <c r="G12" s="9"/>
    </row>
    <row r="13" spans="1:7" ht="33" customHeight="1" x14ac:dyDescent="0.3">
      <c r="A13" s="457"/>
      <c r="B13" s="8"/>
      <c r="C13" s="8"/>
      <c r="D13" s="8"/>
      <c r="E13" s="8"/>
      <c r="F13" s="8"/>
      <c r="G13" s="9"/>
    </row>
    <row r="14" spans="1:7" ht="33" customHeight="1" x14ac:dyDescent="0.3">
      <c r="A14" s="457"/>
      <c r="B14" s="8"/>
      <c r="C14" s="8"/>
      <c r="D14" s="8"/>
      <c r="E14" s="8"/>
      <c r="F14" s="8"/>
      <c r="G14" s="9"/>
    </row>
    <row r="15" spans="1:7" ht="33" customHeight="1" x14ac:dyDescent="0.3">
      <c r="A15" s="457"/>
      <c r="B15" s="8"/>
      <c r="C15" s="8"/>
      <c r="D15" s="8"/>
      <c r="E15" s="8"/>
      <c r="F15" s="8"/>
      <c r="G15" s="9"/>
    </row>
    <row r="16" spans="1:7" ht="33" customHeight="1" x14ac:dyDescent="0.3">
      <c r="A16" s="457"/>
      <c r="B16" s="8"/>
      <c r="C16" s="8"/>
      <c r="D16" s="8"/>
      <c r="E16" s="8"/>
      <c r="F16" s="8"/>
      <c r="G16" s="9"/>
    </row>
    <row r="17" spans="1:7" ht="33" customHeight="1" x14ac:dyDescent="0.3">
      <c r="A17" s="457"/>
      <c r="B17" s="8"/>
      <c r="C17" s="8"/>
      <c r="D17" s="8"/>
      <c r="E17" s="8"/>
      <c r="F17" s="8"/>
      <c r="G17" s="9"/>
    </row>
    <row r="18" spans="1:7" ht="33" customHeight="1" thickBot="1" x14ac:dyDescent="0.35">
      <c r="A18" s="458"/>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Normal="100" workbookViewId="0">
      <selection activeCell="A13" sqref="A13:A47"/>
    </sheetView>
  </sheetViews>
  <sheetFormatPr baseColWidth="10" defaultRowHeight="14.4" x14ac:dyDescent="0.3"/>
  <cols>
    <col min="1" max="1" width="30.44140625" customWidth="1"/>
    <col min="2" max="2" width="78.88671875" customWidth="1"/>
    <col min="3" max="3" width="10" customWidth="1"/>
    <col min="4" max="4" width="20.109375" style="247" customWidth="1"/>
    <col min="5" max="5" width="15.88671875" customWidth="1"/>
  </cols>
  <sheetData>
    <row r="1" spans="1:5" x14ac:dyDescent="0.3">
      <c r="A1" s="487"/>
      <c r="B1" s="412" t="str">
        <f>CONTEXTO!B1</f>
        <v xml:space="preserve">PROCESO:  SISTEMA INTEGRADO DE GESTIÓN </v>
      </c>
      <c r="C1" s="30" t="s">
        <v>80</v>
      </c>
      <c r="D1" s="263" t="s">
        <v>387</v>
      </c>
      <c r="E1" s="484"/>
    </row>
    <row r="2" spans="1:5" x14ac:dyDescent="0.3">
      <c r="A2" s="488"/>
      <c r="B2" s="413"/>
      <c r="C2" s="31" t="s">
        <v>2</v>
      </c>
      <c r="D2" s="105">
        <v>5</v>
      </c>
      <c r="E2" s="485"/>
    </row>
    <row r="3" spans="1:5" x14ac:dyDescent="0.3">
      <c r="A3" s="488"/>
      <c r="B3" s="490" t="s">
        <v>365</v>
      </c>
      <c r="C3" s="31" t="s">
        <v>81</v>
      </c>
      <c r="D3" s="265">
        <v>45343</v>
      </c>
      <c r="E3" s="485"/>
    </row>
    <row r="4" spans="1:5" ht="15" thickBot="1" x14ac:dyDescent="0.35">
      <c r="A4" s="489"/>
      <c r="B4" s="491"/>
      <c r="C4" s="245" t="s">
        <v>5</v>
      </c>
      <c r="D4" s="264" t="s">
        <v>372</v>
      </c>
      <c r="E4" s="486"/>
    </row>
    <row r="5" spans="1:5" ht="15" thickBot="1" x14ac:dyDescent="0.35">
      <c r="A5" s="492"/>
      <c r="B5" s="341"/>
      <c r="C5" s="341"/>
      <c r="D5" s="341"/>
      <c r="E5" s="341"/>
    </row>
    <row r="6" spans="1:5" x14ac:dyDescent="0.3">
      <c r="A6" s="493" t="str">
        <f>+CONTEXTO!A8</f>
        <v>PROCESO:  GESTION DE RECURSOS FISICOS</v>
      </c>
      <c r="B6" s="494"/>
      <c r="C6" s="494"/>
      <c r="D6" s="494"/>
      <c r="E6" s="495"/>
    </row>
    <row r="7" spans="1:5" x14ac:dyDescent="0.3">
      <c r="A7" s="496"/>
      <c r="B7" s="497"/>
      <c r="C7" s="497"/>
      <c r="D7" s="497"/>
      <c r="E7" s="498"/>
    </row>
    <row r="8" spans="1:5" x14ac:dyDescent="0.3">
      <c r="A8" s="499"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8" s="500"/>
      <c r="C8" s="500"/>
      <c r="D8" s="500"/>
      <c r="E8" s="501"/>
    </row>
    <row r="9" spans="1:5" ht="27" customHeight="1" thickBot="1" x14ac:dyDescent="0.35">
      <c r="A9" s="502"/>
      <c r="B9" s="503"/>
      <c r="C9" s="503"/>
      <c r="D9" s="503"/>
      <c r="E9" s="504"/>
    </row>
    <row r="10" spans="1:5" ht="15" thickBot="1" x14ac:dyDescent="0.35">
      <c r="A10" s="505"/>
      <c r="B10" s="505"/>
      <c r="C10" s="505"/>
      <c r="D10" s="505"/>
      <c r="E10" s="505"/>
    </row>
    <row r="11" spans="1:5" ht="27.75" customHeight="1" x14ac:dyDescent="0.3">
      <c r="A11" s="472" t="s">
        <v>357</v>
      </c>
      <c r="B11" s="474" t="s">
        <v>356</v>
      </c>
      <c r="C11" s="474"/>
      <c r="D11" s="476" t="s">
        <v>358</v>
      </c>
      <c r="E11" s="477"/>
    </row>
    <row r="12" spans="1:5" x14ac:dyDescent="0.3">
      <c r="A12" s="473"/>
      <c r="B12" s="475"/>
      <c r="C12" s="475"/>
      <c r="D12" s="101" t="s">
        <v>89</v>
      </c>
      <c r="E12" s="242" t="s">
        <v>90</v>
      </c>
    </row>
    <row r="13" spans="1:5" ht="33" customHeight="1" x14ac:dyDescent="0.3">
      <c r="A13" s="506" t="s">
        <v>368</v>
      </c>
      <c r="B13" s="482" t="s">
        <v>303</v>
      </c>
      <c r="C13" s="483"/>
      <c r="D13" s="213"/>
      <c r="E13" s="246"/>
    </row>
    <row r="14" spans="1:5" ht="33" customHeight="1" x14ac:dyDescent="0.3">
      <c r="A14" s="478"/>
      <c r="B14" s="482" t="s">
        <v>307</v>
      </c>
      <c r="C14" s="483"/>
      <c r="D14" s="213"/>
      <c r="E14" s="246"/>
    </row>
    <row r="15" spans="1:5" ht="33" customHeight="1" x14ac:dyDescent="0.3">
      <c r="A15" s="478"/>
      <c r="B15" s="482" t="s">
        <v>304</v>
      </c>
      <c r="C15" s="483"/>
      <c r="D15" s="213"/>
      <c r="E15" s="246"/>
    </row>
    <row r="16" spans="1:5" ht="33" customHeight="1" x14ac:dyDescent="0.3">
      <c r="A16" s="478"/>
      <c r="B16" s="482" t="s">
        <v>305</v>
      </c>
      <c r="C16" s="483"/>
      <c r="D16" s="213"/>
      <c r="E16" s="246"/>
    </row>
    <row r="17" spans="1:5" ht="33" customHeight="1" x14ac:dyDescent="0.3">
      <c r="A17" s="478"/>
      <c r="B17" s="482" t="s">
        <v>306</v>
      </c>
      <c r="C17" s="483"/>
      <c r="D17" s="213"/>
      <c r="E17" s="246"/>
    </row>
    <row r="18" spans="1:5" ht="33" customHeight="1" x14ac:dyDescent="0.3">
      <c r="A18" s="478"/>
      <c r="B18" s="482" t="s">
        <v>308</v>
      </c>
      <c r="C18" s="483"/>
      <c r="D18" s="213"/>
      <c r="E18" s="246"/>
    </row>
    <row r="19" spans="1:5" ht="33" customHeight="1" x14ac:dyDescent="0.3">
      <c r="A19" s="478"/>
      <c r="B19" s="482" t="s">
        <v>309</v>
      </c>
      <c r="C19" s="483"/>
      <c r="D19" s="213"/>
      <c r="E19" s="246"/>
    </row>
    <row r="20" spans="1:5" ht="33" customHeight="1" x14ac:dyDescent="0.3">
      <c r="A20" s="478"/>
      <c r="B20" s="482" t="s">
        <v>310</v>
      </c>
      <c r="C20" s="483"/>
      <c r="D20" s="213"/>
      <c r="E20" s="246"/>
    </row>
    <row r="21" spans="1:5" ht="33" customHeight="1" x14ac:dyDescent="0.3">
      <c r="A21" s="478"/>
      <c r="B21" s="482" t="s">
        <v>311</v>
      </c>
      <c r="C21" s="483"/>
      <c r="D21" s="213"/>
      <c r="E21" s="246"/>
    </row>
    <row r="22" spans="1:5" ht="33" customHeight="1" x14ac:dyDescent="0.3">
      <c r="A22" s="478"/>
      <c r="B22" s="482" t="s">
        <v>312</v>
      </c>
      <c r="C22" s="483"/>
      <c r="D22" s="213"/>
      <c r="E22" s="246"/>
    </row>
    <row r="23" spans="1:5" ht="33" customHeight="1" x14ac:dyDescent="0.3">
      <c r="A23" s="478"/>
      <c r="B23" s="482" t="s">
        <v>313</v>
      </c>
      <c r="C23" s="483"/>
      <c r="D23" s="213"/>
      <c r="E23" s="246"/>
    </row>
    <row r="24" spans="1:5" ht="33" customHeight="1" x14ac:dyDescent="0.3">
      <c r="A24" s="478"/>
      <c r="B24" s="482" t="s">
        <v>314</v>
      </c>
      <c r="C24" s="483"/>
      <c r="D24" s="213"/>
      <c r="E24" s="246"/>
    </row>
    <row r="25" spans="1:5" ht="33" customHeight="1" x14ac:dyDescent="0.3">
      <c r="A25" s="478"/>
      <c r="B25" s="482" t="s">
        <v>315</v>
      </c>
      <c r="C25" s="483"/>
      <c r="D25" s="213"/>
      <c r="E25" s="246"/>
    </row>
    <row r="26" spans="1:5" ht="33" customHeight="1" x14ac:dyDescent="0.3">
      <c r="A26" s="478"/>
      <c r="B26" s="482" t="s">
        <v>316</v>
      </c>
      <c r="C26" s="483"/>
      <c r="D26" s="213"/>
      <c r="E26" s="246"/>
    </row>
    <row r="27" spans="1:5" ht="33" customHeight="1" x14ac:dyDescent="0.3">
      <c r="A27" s="478"/>
      <c r="B27" s="482" t="s">
        <v>317</v>
      </c>
      <c r="C27" s="483"/>
      <c r="D27" s="213"/>
      <c r="E27" s="246"/>
    </row>
    <row r="28" spans="1:5" ht="33" customHeight="1" x14ac:dyDescent="0.3">
      <c r="A28" s="478"/>
      <c r="B28" s="482" t="s">
        <v>318</v>
      </c>
      <c r="C28" s="483"/>
      <c r="D28" s="213"/>
      <c r="E28" s="246"/>
    </row>
    <row r="29" spans="1:5" ht="33" customHeight="1" x14ac:dyDescent="0.3">
      <c r="A29" s="478"/>
      <c r="B29" s="482" t="s">
        <v>319</v>
      </c>
      <c r="C29" s="483"/>
      <c r="D29" s="213"/>
      <c r="E29" s="246"/>
    </row>
    <row r="30" spans="1:5" ht="33" customHeight="1" x14ac:dyDescent="0.3">
      <c r="A30" s="478"/>
      <c r="B30" s="482" t="s">
        <v>320</v>
      </c>
      <c r="C30" s="483"/>
      <c r="D30" s="213"/>
      <c r="E30" s="246"/>
    </row>
    <row r="31" spans="1:5" ht="33" customHeight="1" x14ac:dyDescent="0.3">
      <c r="A31" s="478"/>
      <c r="B31" s="435" t="s">
        <v>321</v>
      </c>
      <c r="C31" s="435"/>
      <c r="D31" s="213"/>
      <c r="E31" s="246"/>
    </row>
    <row r="32" spans="1:5" ht="33" customHeight="1" x14ac:dyDescent="0.3">
      <c r="A32" s="478"/>
      <c r="B32" s="482" t="s">
        <v>322</v>
      </c>
      <c r="C32" s="483"/>
      <c r="D32" s="213"/>
      <c r="E32" s="246"/>
    </row>
    <row r="33" spans="1:5" ht="22.5" customHeight="1" x14ac:dyDescent="0.3">
      <c r="A33" s="478"/>
      <c r="B33" s="480" t="s">
        <v>355</v>
      </c>
      <c r="C33" s="480"/>
      <c r="D33" s="480"/>
      <c r="E33" s="481"/>
    </row>
    <row r="34" spans="1:5" ht="33" customHeight="1" x14ac:dyDescent="0.3">
      <c r="A34" s="478"/>
      <c r="B34" s="435" t="s">
        <v>344</v>
      </c>
      <c r="C34" s="435"/>
      <c r="D34" s="213"/>
      <c r="E34" s="243"/>
    </row>
    <row r="35" spans="1:5" ht="33" customHeight="1" x14ac:dyDescent="0.3">
      <c r="A35" s="478"/>
      <c r="B35" s="435" t="s">
        <v>341</v>
      </c>
      <c r="C35" s="435"/>
      <c r="D35" s="213"/>
      <c r="E35" s="243"/>
    </row>
    <row r="36" spans="1:5" ht="33" customHeight="1" x14ac:dyDescent="0.3">
      <c r="A36" s="478"/>
      <c r="B36" s="435" t="s">
        <v>342</v>
      </c>
      <c r="C36" s="435"/>
      <c r="D36" s="213"/>
      <c r="E36" s="243"/>
    </row>
    <row r="37" spans="1:5" ht="33" customHeight="1" x14ac:dyDescent="0.3">
      <c r="A37" s="478"/>
      <c r="B37" s="435" t="s">
        <v>343</v>
      </c>
      <c r="C37" s="435"/>
      <c r="D37" s="213"/>
      <c r="E37" s="243"/>
    </row>
    <row r="38" spans="1:5" ht="33" customHeight="1" x14ac:dyDescent="0.3">
      <c r="A38" s="478"/>
      <c r="B38" s="435" t="s">
        <v>345</v>
      </c>
      <c r="C38" s="435"/>
      <c r="D38" s="213"/>
      <c r="E38" s="243"/>
    </row>
    <row r="39" spans="1:5" ht="33" customHeight="1" x14ac:dyDescent="0.3">
      <c r="A39" s="478"/>
      <c r="B39" s="435" t="s">
        <v>346</v>
      </c>
      <c r="C39" s="435"/>
      <c r="D39" s="213"/>
      <c r="E39" s="243"/>
    </row>
    <row r="40" spans="1:5" ht="33" customHeight="1" x14ac:dyDescent="0.3">
      <c r="A40" s="478"/>
      <c r="B40" s="435" t="s">
        <v>347</v>
      </c>
      <c r="C40" s="435"/>
      <c r="D40" s="213"/>
      <c r="E40" s="243"/>
    </row>
    <row r="41" spans="1:5" ht="33" customHeight="1" x14ac:dyDescent="0.3">
      <c r="A41" s="478"/>
      <c r="B41" s="435" t="s">
        <v>348</v>
      </c>
      <c r="C41" s="435"/>
      <c r="D41" s="213"/>
      <c r="E41" s="243"/>
    </row>
    <row r="42" spans="1:5" ht="33" customHeight="1" x14ac:dyDescent="0.3">
      <c r="A42" s="478"/>
      <c r="B42" s="435" t="s">
        <v>349</v>
      </c>
      <c r="C42" s="435"/>
      <c r="D42" s="213"/>
      <c r="E42" s="243"/>
    </row>
    <row r="43" spans="1:5" ht="33" customHeight="1" x14ac:dyDescent="0.3">
      <c r="A43" s="478"/>
      <c r="B43" s="435" t="s">
        <v>350</v>
      </c>
      <c r="C43" s="435"/>
      <c r="D43" s="213"/>
      <c r="E43" s="243"/>
    </row>
    <row r="44" spans="1:5" ht="33" customHeight="1" x14ac:dyDescent="0.3">
      <c r="A44" s="478"/>
      <c r="B44" s="435" t="s">
        <v>351</v>
      </c>
      <c r="C44" s="435"/>
      <c r="D44" s="213"/>
      <c r="E44" s="243"/>
    </row>
    <row r="45" spans="1:5" ht="33" customHeight="1" x14ac:dyDescent="0.3">
      <c r="A45" s="478"/>
      <c r="B45" s="435" t="s">
        <v>352</v>
      </c>
      <c r="C45" s="435"/>
      <c r="D45" s="213"/>
      <c r="E45" s="243"/>
    </row>
    <row r="46" spans="1:5" ht="33" customHeight="1" x14ac:dyDescent="0.3">
      <c r="A46" s="478"/>
      <c r="B46" s="435" t="s">
        <v>353</v>
      </c>
      <c r="C46" s="435"/>
      <c r="D46" s="213"/>
      <c r="E46" s="243"/>
    </row>
    <row r="47" spans="1:5" ht="33" customHeight="1" thickBot="1" x14ac:dyDescent="0.35">
      <c r="A47" s="479"/>
      <c r="B47" s="471" t="s">
        <v>354</v>
      </c>
      <c r="C47" s="471"/>
      <c r="D47" s="216"/>
      <c r="E47" s="244"/>
    </row>
    <row r="49" spans="1:5" ht="15" thickBot="1" x14ac:dyDescent="0.35"/>
    <row r="50" spans="1:5" ht="30.75" customHeight="1" x14ac:dyDescent="0.3">
      <c r="A50" s="472" t="s">
        <v>357</v>
      </c>
      <c r="B50" s="474" t="s">
        <v>356</v>
      </c>
      <c r="C50" s="474"/>
      <c r="D50" s="476" t="s">
        <v>358</v>
      </c>
      <c r="E50" s="477"/>
    </row>
    <row r="51" spans="1:5" x14ac:dyDescent="0.3">
      <c r="A51" s="473"/>
      <c r="B51" s="475"/>
      <c r="C51" s="475"/>
      <c r="D51" s="101" t="s">
        <v>89</v>
      </c>
      <c r="E51" s="242" t="s">
        <v>90</v>
      </c>
    </row>
    <row r="52" spans="1:5" ht="33" customHeight="1" x14ac:dyDescent="0.3">
      <c r="A52" s="478"/>
      <c r="B52" s="435" t="s">
        <v>303</v>
      </c>
      <c r="C52" s="436"/>
      <c r="D52" s="213"/>
      <c r="E52" s="243"/>
    </row>
    <row r="53" spans="1:5" ht="33" customHeight="1" x14ac:dyDescent="0.3">
      <c r="A53" s="478"/>
      <c r="B53" s="435" t="s">
        <v>307</v>
      </c>
      <c r="C53" s="436"/>
      <c r="D53" s="213"/>
      <c r="E53" s="243"/>
    </row>
    <row r="54" spans="1:5" ht="33" customHeight="1" x14ac:dyDescent="0.3">
      <c r="A54" s="478"/>
      <c r="B54" s="435" t="s">
        <v>304</v>
      </c>
      <c r="C54" s="436"/>
      <c r="D54" s="213"/>
      <c r="E54" s="243"/>
    </row>
    <row r="55" spans="1:5" ht="33" customHeight="1" x14ac:dyDescent="0.3">
      <c r="A55" s="478"/>
      <c r="B55" s="435" t="s">
        <v>305</v>
      </c>
      <c r="C55" s="436"/>
      <c r="D55" s="213"/>
      <c r="E55" s="243"/>
    </row>
    <row r="56" spans="1:5" ht="33" customHeight="1" x14ac:dyDescent="0.3">
      <c r="A56" s="478"/>
      <c r="B56" s="435" t="s">
        <v>306</v>
      </c>
      <c r="C56" s="436"/>
      <c r="D56" s="213"/>
      <c r="E56" s="243"/>
    </row>
    <row r="57" spans="1:5" ht="33" customHeight="1" x14ac:dyDescent="0.3">
      <c r="A57" s="478"/>
      <c r="B57" s="435" t="s">
        <v>308</v>
      </c>
      <c r="C57" s="436"/>
      <c r="D57" s="213"/>
      <c r="E57" s="243"/>
    </row>
    <row r="58" spans="1:5" ht="33" customHeight="1" x14ac:dyDescent="0.3">
      <c r="A58" s="478"/>
      <c r="B58" s="435" t="s">
        <v>309</v>
      </c>
      <c r="C58" s="436"/>
      <c r="D58" s="213"/>
      <c r="E58" s="243"/>
    </row>
    <row r="59" spans="1:5" ht="33" customHeight="1" x14ac:dyDescent="0.3">
      <c r="A59" s="478"/>
      <c r="B59" s="435" t="s">
        <v>310</v>
      </c>
      <c r="C59" s="436"/>
      <c r="D59" s="213"/>
      <c r="E59" s="243"/>
    </row>
    <row r="60" spans="1:5" ht="33" customHeight="1" x14ac:dyDescent="0.3">
      <c r="A60" s="478"/>
      <c r="B60" s="435" t="s">
        <v>311</v>
      </c>
      <c r="C60" s="436"/>
      <c r="D60" s="213"/>
      <c r="E60" s="243"/>
    </row>
    <row r="61" spans="1:5" ht="33" customHeight="1" x14ac:dyDescent="0.3">
      <c r="A61" s="478"/>
      <c r="B61" s="435" t="s">
        <v>312</v>
      </c>
      <c r="C61" s="436"/>
      <c r="D61" s="213"/>
      <c r="E61" s="243"/>
    </row>
    <row r="62" spans="1:5" ht="33" customHeight="1" x14ac:dyDescent="0.3">
      <c r="A62" s="478"/>
      <c r="B62" s="435" t="s">
        <v>313</v>
      </c>
      <c r="C62" s="436"/>
      <c r="D62" s="213"/>
      <c r="E62" s="243"/>
    </row>
    <row r="63" spans="1:5" ht="33" customHeight="1" x14ac:dyDescent="0.3">
      <c r="A63" s="478"/>
      <c r="B63" s="435" t="s">
        <v>314</v>
      </c>
      <c r="C63" s="436"/>
      <c r="D63" s="213"/>
      <c r="E63" s="243"/>
    </row>
    <row r="64" spans="1:5" ht="33" customHeight="1" x14ac:dyDescent="0.3">
      <c r="A64" s="478"/>
      <c r="B64" s="435" t="s">
        <v>315</v>
      </c>
      <c r="C64" s="436"/>
      <c r="D64" s="213"/>
      <c r="E64" s="243"/>
    </row>
    <row r="65" spans="1:5" ht="33" customHeight="1" x14ac:dyDescent="0.3">
      <c r="A65" s="478"/>
      <c r="B65" s="435" t="s">
        <v>316</v>
      </c>
      <c r="C65" s="436"/>
      <c r="D65" s="213"/>
      <c r="E65" s="243"/>
    </row>
    <row r="66" spans="1:5" ht="33" customHeight="1" x14ac:dyDescent="0.3">
      <c r="A66" s="478"/>
      <c r="B66" s="435" t="s">
        <v>317</v>
      </c>
      <c r="C66" s="436"/>
      <c r="D66" s="213"/>
      <c r="E66" s="243"/>
    </row>
    <row r="67" spans="1:5" ht="33" customHeight="1" x14ac:dyDescent="0.3">
      <c r="A67" s="478"/>
      <c r="B67" s="435" t="s">
        <v>318</v>
      </c>
      <c r="C67" s="436"/>
      <c r="D67" s="213"/>
      <c r="E67" s="243"/>
    </row>
    <row r="68" spans="1:5" ht="33" customHeight="1" x14ac:dyDescent="0.3">
      <c r="A68" s="478"/>
      <c r="B68" s="435" t="s">
        <v>319</v>
      </c>
      <c r="C68" s="436"/>
      <c r="D68" s="213"/>
      <c r="E68" s="243"/>
    </row>
    <row r="69" spans="1:5" ht="33" customHeight="1" x14ac:dyDescent="0.3">
      <c r="A69" s="478"/>
      <c r="B69" s="435" t="s">
        <v>320</v>
      </c>
      <c r="C69" s="436"/>
      <c r="D69" s="213"/>
      <c r="E69" s="243"/>
    </row>
    <row r="70" spans="1:5" ht="33" customHeight="1" x14ac:dyDescent="0.3">
      <c r="A70" s="478"/>
      <c r="B70" s="435" t="s">
        <v>321</v>
      </c>
      <c r="C70" s="435"/>
      <c r="D70" s="213"/>
      <c r="E70" s="243"/>
    </row>
    <row r="71" spans="1:5" ht="33" customHeight="1" x14ac:dyDescent="0.3">
      <c r="A71" s="478"/>
      <c r="B71" s="435" t="s">
        <v>322</v>
      </c>
      <c r="C71" s="436"/>
      <c r="D71" s="213"/>
      <c r="E71" s="243"/>
    </row>
    <row r="72" spans="1:5" ht="33" customHeight="1" x14ac:dyDescent="0.3">
      <c r="A72" s="478"/>
      <c r="B72" s="480" t="s">
        <v>355</v>
      </c>
      <c r="C72" s="480"/>
      <c r="D72" s="480"/>
      <c r="E72" s="481"/>
    </row>
    <row r="73" spans="1:5" ht="33" customHeight="1" x14ac:dyDescent="0.3">
      <c r="A73" s="478"/>
      <c r="B73" s="435" t="s">
        <v>344</v>
      </c>
      <c r="C73" s="435"/>
      <c r="D73" s="213"/>
      <c r="E73" s="243"/>
    </row>
    <row r="74" spans="1:5" ht="33" customHeight="1" x14ac:dyDescent="0.3">
      <c r="A74" s="478"/>
      <c r="B74" s="435" t="s">
        <v>341</v>
      </c>
      <c r="C74" s="435"/>
      <c r="D74" s="213"/>
      <c r="E74" s="243"/>
    </row>
    <row r="75" spans="1:5" ht="33" customHeight="1" x14ac:dyDescent="0.3">
      <c r="A75" s="478"/>
      <c r="B75" s="435" t="s">
        <v>342</v>
      </c>
      <c r="C75" s="435"/>
      <c r="D75" s="213"/>
      <c r="E75" s="243"/>
    </row>
    <row r="76" spans="1:5" ht="33" customHeight="1" x14ac:dyDescent="0.3">
      <c r="A76" s="478"/>
      <c r="B76" s="435" t="s">
        <v>343</v>
      </c>
      <c r="C76" s="435"/>
      <c r="D76" s="213"/>
      <c r="E76" s="243"/>
    </row>
    <row r="77" spans="1:5" ht="33" customHeight="1" x14ac:dyDescent="0.3">
      <c r="A77" s="478"/>
      <c r="B77" s="435" t="s">
        <v>345</v>
      </c>
      <c r="C77" s="435"/>
      <c r="D77" s="213"/>
      <c r="E77" s="243"/>
    </row>
    <row r="78" spans="1:5" ht="33" customHeight="1" x14ac:dyDescent="0.3">
      <c r="A78" s="478"/>
      <c r="B78" s="435" t="s">
        <v>346</v>
      </c>
      <c r="C78" s="435"/>
      <c r="D78" s="213"/>
      <c r="E78" s="243"/>
    </row>
    <row r="79" spans="1:5" ht="33" customHeight="1" x14ac:dyDescent="0.3">
      <c r="A79" s="478"/>
      <c r="B79" s="435" t="s">
        <v>347</v>
      </c>
      <c r="C79" s="435"/>
      <c r="D79" s="213"/>
      <c r="E79" s="243"/>
    </row>
    <row r="80" spans="1:5" ht="33" customHeight="1" x14ac:dyDescent="0.3">
      <c r="A80" s="478"/>
      <c r="B80" s="435" t="s">
        <v>348</v>
      </c>
      <c r="C80" s="435"/>
      <c r="D80" s="213"/>
      <c r="E80" s="243"/>
    </row>
    <row r="81" spans="1:5" ht="33" customHeight="1" x14ac:dyDescent="0.3">
      <c r="A81" s="478"/>
      <c r="B81" s="435" t="s">
        <v>349</v>
      </c>
      <c r="C81" s="435"/>
      <c r="D81" s="213"/>
      <c r="E81" s="243"/>
    </row>
    <row r="82" spans="1:5" ht="33" customHeight="1" x14ac:dyDescent="0.3">
      <c r="A82" s="478"/>
      <c r="B82" s="435" t="s">
        <v>350</v>
      </c>
      <c r="C82" s="435"/>
      <c r="D82" s="213"/>
      <c r="E82" s="243"/>
    </row>
    <row r="83" spans="1:5" ht="33" customHeight="1" x14ac:dyDescent="0.3">
      <c r="A83" s="478"/>
      <c r="B83" s="435" t="s">
        <v>351</v>
      </c>
      <c r="C83" s="435"/>
      <c r="D83" s="213"/>
      <c r="E83" s="243"/>
    </row>
    <row r="84" spans="1:5" ht="33" customHeight="1" x14ac:dyDescent="0.3">
      <c r="A84" s="478"/>
      <c r="B84" s="435" t="s">
        <v>352</v>
      </c>
      <c r="C84" s="435"/>
      <c r="D84" s="213"/>
      <c r="E84" s="243"/>
    </row>
    <row r="85" spans="1:5" ht="33" customHeight="1" x14ac:dyDescent="0.3">
      <c r="A85" s="478"/>
      <c r="B85" s="435" t="s">
        <v>353</v>
      </c>
      <c r="C85" s="435"/>
      <c r="D85" s="213"/>
      <c r="E85" s="243"/>
    </row>
    <row r="86" spans="1:5" ht="33" customHeight="1" thickBot="1" x14ac:dyDescent="0.35">
      <c r="A86" s="479"/>
      <c r="B86" s="471" t="s">
        <v>354</v>
      </c>
      <c r="C86" s="471"/>
      <c r="D86" s="216"/>
      <c r="E86" s="244"/>
    </row>
    <row r="88" spans="1:5" ht="15" thickBot="1" x14ac:dyDescent="0.35"/>
    <row r="89" spans="1:5" ht="28.5" customHeight="1" x14ac:dyDescent="0.3">
      <c r="A89" s="472" t="s">
        <v>357</v>
      </c>
      <c r="B89" s="474" t="s">
        <v>356</v>
      </c>
      <c r="C89" s="474"/>
      <c r="D89" s="476" t="s">
        <v>358</v>
      </c>
      <c r="E89" s="477"/>
    </row>
    <row r="90" spans="1:5" x14ac:dyDescent="0.3">
      <c r="A90" s="473"/>
      <c r="B90" s="475"/>
      <c r="C90" s="475"/>
      <c r="D90" s="101" t="s">
        <v>89</v>
      </c>
      <c r="E90" s="242" t="s">
        <v>90</v>
      </c>
    </row>
    <row r="91" spans="1:5" ht="33" customHeight="1" x14ac:dyDescent="0.3">
      <c r="A91" s="478"/>
      <c r="B91" s="482" t="s">
        <v>303</v>
      </c>
      <c r="C91" s="483"/>
      <c r="D91" s="213"/>
      <c r="E91" s="246"/>
    </row>
    <row r="92" spans="1:5" ht="33" customHeight="1" x14ac:dyDescent="0.3">
      <c r="A92" s="478"/>
      <c r="B92" s="482" t="s">
        <v>307</v>
      </c>
      <c r="C92" s="483"/>
      <c r="D92" s="213"/>
      <c r="E92" s="246"/>
    </row>
    <row r="93" spans="1:5" ht="33" customHeight="1" x14ac:dyDescent="0.3">
      <c r="A93" s="478"/>
      <c r="B93" s="482" t="s">
        <v>304</v>
      </c>
      <c r="C93" s="483"/>
      <c r="D93" s="213"/>
      <c r="E93" s="246"/>
    </row>
    <row r="94" spans="1:5" ht="33" customHeight="1" x14ac:dyDescent="0.3">
      <c r="A94" s="478"/>
      <c r="B94" s="482" t="s">
        <v>305</v>
      </c>
      <c r="C94" s="483"/>
      <c r="D94" s="213"/>
      <c r="E94" s="246"/>
    </row>
    <row r="95" spans="1:5" ht="33" customHeight="1" x14ac:dyDescent="0.3">
      <c r="A95" s="478"/>
      <c r="B95" s="482" t="s">
        <v>306</v>
      </c>
      <c r="C95" s="483"/>
      <c r="D95" s="213"/>
      <c r="E95" s="246"/>
    </row>
    <row r="96" spans="1:5" ht="33" customHeight="1" x14ac:dyDescent="0.3">
      <c r="A96" s="478"/>
      <c r="B96" s="482" t="s">
        <v>308</v>
      </c>
      <c r="C96" s="483"/>
      <c r="D96" s="213"/>
      <c r="E96" s="246"/>
    </row>
    <row r="97" spans="1:5" ht="33" customHeight="1" x14ac:dyDescent="0.3">
      <c r="A97" s="478"/>
      <c r="B97" s="482" t="s">
        <v>309</v>
      </c>
      <c r="C97" s="483"/>
      <c r="D97" s="213"/>
      <c r="E97" s="246"/>
    </row>
    <row r="98" spans="1:5" ht="33" customHeight="1" x14ac:dyDescent="0.3">
      <c r="A98" s="478"/>
      <c r="B98" s="482" t="s">
        <v>310</v>
      </c>
      <c r="C98" s="483"/>
      <c r="D98" s="213"/>
      <c r="E98" s="246"/>
    </row>
    <row r="99" spans="1:5" ht="33" customHeight="1" x14ac:dyDescent="0.3">
      <c r="A99" s="478"/>
      <c r="B99" s="482" t="s">
        <v>311</v>
      </c>
      <c r="C99" s="483"/>
      <c r="D99" s="213"/>
      <c r="E99" s="246"/>
    </row>
    <row r="100" spans="1:5" ht="33" customHeight="1" x14ac:dyDescent="0.3">
      <c r="A100" s="478"/>
      <c r="B100" s="482" t="s">
        <v>312</v>
      </c>
      <c r="C100" s="483"/>
      <c r="D100" s="213"/>
      <c r="E100" s="246"/>
    </row>
    <row r="101" spans="1:5" ht="33" customHeight="1" x14ac:dyDescent="0.3">
      <c r="A101" s="478"/>
      <c r="B101" s="482" t="s">
        <v>313</v>
      </c>
      <c r="C101" s="483"/>
      <c r="D101" s="213"/>
      <c r="E101" s="246"/>
    </row>
    <row r="102" spans="1:5" ht="33" customHeight="1" x14ac:dyDescent="0.3">
      <c r="A102" s="478"/>
      <c r="B102" s="482" t="s">
        <v>314</v>
      </c>
      <c r="C102" s="483"/>
      <c r="D102" s="213"/>
      <c r="E102" s="246"/>
    </row>
    <row r="103" spans="1:5" ht="33" customHeight="1" x14ac:dyDescent="0.3">
      <c r="A103" s="478"/>
      <c r="B103" s="482" t="s">
        <v>315</v>
      </c>
      <c r="C103" s="483"/>
      <c r="D103" s="213"/>
      <c r="E103" s="246"/>
    </row>
    <row r="104" spans="1:5" ht="33" customHeight="1" x14ac:dyDescent="0.3">
      <c r="A104" s="478"/>
      <c r="B104" s="482" t="s">
        <v>316</v>
      </c>
      <c r="C104" s="483"/>
      <c r="D104" s="213"/>
      <c r="E104" s="246"/>
    </row>
    <row r="105" spans="1:5" ht="33" customHeight="1" x14ac:dyDescent="0.3">
      <c r="A105" s="478"/>
      <c r="B105" s="482" t="s">
        <v>317</v>
      </c>
      <c r="C105" s="483"/>
      <c r="D105" s="213"/>
      <c r="E105" s="246"/>
    </row>
    <row r="106" spans="1:5" ht="33" customHeight="1" x14ac:dyDescent="0.3">
      <c r="A106" s="478"/>
      <c r="B106" s="482" t="s">
        <v>318</v>
      </c>
      <c r="C106" s="483"/>
      <c r="D106" s="213"/>
      <c r="E106" s="246"/>
    </row>
    <row r="107" spans="1:5" ht="33" customHeight="1" x14ac:dyDescent="0.3">
      <c r="A107" s="478"/>
      <c r="B107" s="482" t="s">
        <v>319</v>
      </c>
      <c r="C107" s="483"/>
      <c r="D107" s="213"/>
      <c r="E107" s="246"/>
    </row>
    <row r="108" spans="1:5" ht="33" customHeight="1" x14ac:dyDescent="0.3">
      <c r="A108" s="478"/>
      <c r="B108" s="482" t="s">
        <v>320</v>
      </c>
      <c r="C108" s="483"/>
      <c r="D108" s="213"/>
      <c r="E108" s="246"/>
    </row>
    <row r="109" spans="1:5" ht="33" customHeight="1" x14ac:dyDescent="0.3">
      <c r="A109" s="478"/>
      <c r="B109" s="435" t="s">
        <v>321</v>
      </c>
      <c r="C109" s="435"/>
      <c r="D109" s="213"/>
      <c r="E109" s="246"/>
    </row>
    <row r="110" spans="1:5" ht="33" customHeight="1" x14ac:dyDescent="0.3">
      <c r="A110" s="478"/>
      <c r="B110" s="482" t="s">
        <v>322</v>
      </c>
      <c r="C110" s="483"/>
      <c r="D110" s="213"/>
      <c r="E110" s="246"/>
    </row>
    <row r="111" spans="1:5" ht="33" customHeight="1" x14ac:dyDescent="0.3">
      <c r="A111" s="478"/>
      <c r="B111" s="480" t="s">
        <v>355</v>
      </c>
      <c r="C111" s="480"/>
      <c r="D111" s="480"/>
      <c r="E111" s="481"/>
    </row>
    <row r="112" spans="1:5" ht="33" customHeight="1" x14ac:dyDescent="0.3">
      <c r="A112" s="478"/>
      <c r="B112" s="435" t="s">
        <v>344</v>
      </c>
      <c r="C112" s="435"/>
      <c r="D112" s="213"/>
      <c r="E112" s="243"/>
    </row>
    <row r="113" spans="1:5" ht="33" customHeight="1" x14ac:dyDescent="0.3">
      <c r="A113" s="478"/>
      <c r="B113" s="435" t="s">
        <v>341</v>
      </c>
      <c r="C113" s="435"/>
      <c r="D113" s="213"/>
      <c r="E113" s="243"/>
    </row>
    <row r="114" spans="1:5" ht="33" customHeight="1" x14ac:dyDescent="0.3">
      <c r="A114" s="478"/>
      <c r="B114" s="435" t="s">
        <v>342</v>
      </c>
      <c r="C114" s="435"/>
      <c r="D114" s="213"/>
      <c r="E114" s="243"/>
    </row>
    <row r="115" spans="1:5" ht="33" customHeight="1" x14ac:dyDescent="0.3">
      <c r="A115" s="478"/>
      <c r="B115" s="435" t="s">
        <v>343</v>
      </c>
      <c r="C115" s="435"/>
      <c r="D115" s="213"/>
      <c r="E115" s="243"/>
    </row>
    <row r="116" spans="1:5" ht="33" customHeight="1" x14ac:dyDescent="0.3">
      <c r="A116" s="478"/>
      <c r="B116" s="435" t="s">
        <v>345</v>
      </c>
      <c r="C116" s="435"/>
      <c r="D116" s="213"/>
      <c r="E116" s="243"/>
    </row>
    <row r="117" spans="1:5" ht="33" customHeight="1" x14ac:dyDescent="0.3">
      <c r="A117" s="478"/>
      <c r="B117" s="435" t="s">
        <v>346</v>
      </c>
      <c r="C117" s="435"/>
      <c r="D117" s="213"/>
      <c r="E117" s="243"/>
    </row>
    <row r="118" spans="1:5" ht="33" customHeight="1" x14ac:dyDescent="0.3">
      <c r="A118" s="478"/>
      <c r="B118" s="435" t="s">
        <v>347</v>
      </c>
      <c r="C118" s="435"/>
      <c r="D118" s="213"/>
      <c r="E118" s="243"/>
    </row>
    <row r="119" spans="1:5" ht="33" customHeight="1" x14ac:dyDescent="0.3">
      <c r="A119" s="478"/>
      <c r="B119" s="435" t="s">
        <v>348</v>
      </c>
      <c r="C119" s="435"/>
      <c r="D119" s="213"/>
      <c r="E119" s="243"/>
    </row>
    <row r="120" spans="1:5" ht="33" customHeight="1" x14ac:dyDescent="0.3">
      <c r="A120" s="478"/>
      <c r="B120" s="435" t="s">
        <v>349</v>
      </c>
      <c r="C120" s="435"/>
      <c r="D120" s="213"/>
      <c r="E120" s="243"/>
    </row>
    <row r="121" spans="1:5" ht="33" customHeight="1" x14ac:dyDescent="0.3">
      <c r="A121" s="478"/>
      <c r="B121" s="435" t="s">
        <v>350</v>
      </c>
      <c r="C121" s="435"/>
      <c r="D121" s="213"/>
      <c r="E121" s="243"/>
    </row>
    <row r="122" spans="1:5" ht="33" customHeight="1" x14ac:dyDescent="0.3">
      <c r="A122" s="478"/>
      <c r="B122" s="435" t="s">
        <v>351</v>
      </c>
      <c r="C122" s="435"/>
      <c r="D122" s="213"/>
      <c r="E122" s="243"/>
    </row>
    <row r="123" spans="1:5" ht="33" customHeight="1" x14ac:dyDescent="0.3">
      <c r="A123" s="478"/>
      <c r="B123" s="435" t="s">
        <v>352</v>
      </c>
      <c r="C123" s="435"/>
      <c r="D123" s="213"/>
      <c r="E123" s="243"/>
    </row>
    <row r="124" spans="1:5" ht="33" customHeight="1" x14ac:dyDescent="0.3">
      <c r="A124" s="478"/>
      <c r="B124" s="435" t="s">
        <v>353</v>
      </c>
      <c r="C124" s="435"/>
      <c r="D124" s="213"/>
      <c r="E124" s="243"/>
    </row>
    <row r="125" spans="1:5" ht="33" customHeight="1" thickBot="1" x14ac:dyDescent="0.35">
      <c r="A125" s="479"/>
      <c r="B125" s="471" t="s">
        <v>354</v>
      </c>
      <c r="C125" s="471"/>
      <c r="D125" s="216"/>
      <c r="E125" s="244"/>
    </row>
    <row r="127" spans="1:5" ht="15" thickBot="1" x14ac:dyDescent="0.35"/>
    <row r="128" spans="1:5" ht="30" customHeight="1" x14ac:dyDescent="0.3">
      <c r="A128" s="472" t="s">
        <v>357</v>
      </c>
      <c r="B128" s="474" t="s">
        <v>356</v>
      </c>
      <c r="C128" s="474"/>
      <c r="D128" s="476" t="s">
        <v>358</v>
      </c>
      <c r="E128" s="477"/>
    </row>
    <row r="129" spans="1:5" x14ac:dyDescent="0.3">
      <c r="A129" s="473"/>
      <c r="B129" s="475"/>
      <c r="C129" s="475"/>
      <c r="D129" s="101" t="s">
        <v>89</v>
      </c>
      <c r="E129" s="242" t="s">
        <v>90</v>
      </c>
    </row>
    <row r="130" spans="1:5" ht="33" customHeight="1" x14ac:dyDescent="0.3">
      <c r="A130" s="478"/>
      <c r="B130" s="435" t="s">
        <v>303</v>
      </c>
      <c r="C130" s="436"/>
      <c r="D130" s="213"/>
      <c r="E130" s="243"/>
    </row>
    <row r="131" spans="1:5" ht="33" customHeight="1" x14ac:dyDescent="0.3">
      <c r="A131" s="478"/>
      <c r="B131" s="435" t="s">
        <v>307</v>
      </c>
      <c r="C131" s="436"/>
      <c r="D131" s="213"/>
      <c r="E131" s="243"/>
    </row>
    <row r="132" spans="1:5" ht="33" customHeight="1" x14ac:dyDescent="0.3">
      <c r="A132" s="478"/>
      <c r="B132" s="435" t="s">
        <v>304</v>
      </c>
      <c r="C132" s="436"/>
      <c r="D132" s="213"/>
      <c r="E132" s="243"/>
    </row>
    <row r="133" spans="1:5" ht="33" customHeight="1" x14ac:dyDescent="0.3">
      <c r="A133" s="478"/>
      <c r="B133" s="435" t="s">
        <v>305</v>
      </c>
      <c r="C133" s="436"/>
      <c r="D133" s="213"/>
      <c r="E133" s="243"/>
    </row>
    <row r="134" spans="1:5" ht="33" customHeight="1" x14ac:dyDescent="0.3">
      <c r="A134" s="478"/>
      <c r="B134" s="435" t="s">
        <v>306</v>
      </c>
      <c r="C134" s="436"/>
      <c r="D134" s="213"/>
      <c r="E134" s="243"/>
    </row>
    <row r="135" spans="1:5" ht="33" customHeight="1" x14ac:dyDescent="0.3">
      <c r="A135" s="478"/>
      <c r="B135" s="435" t="s">
        <v>308</v>
      </c>
      <c r="C135" s="436"/>
      <c r="D135" s="213"/>
      <c r="E135" s="243"/>
    </row>
    <row r="136" spans="1:5" ht="33" customHeight="1" x14ac:dyDescent="0.3">
      <c r="A136" s="478"/>
      <c r="B136" s="435" t="s">
        <v>309</v>
      </c>
      <c r="C136" s="436"/>
      <c r="D136" s="213"/>
      <c r="E136" s="243"/>
    </row>
    <row r="137" spans="1:5" ht="33" customHeight="1" x14ac:dyDescent="0.3">
      <c r="A137" s="478"/>
      <c r="B137" s="435" t="s">
        <v>310</v>
      </c>
      <c r="C137" s="436"/>
      <c r="D137" s="213"/>
      <c r="E137" s="243"/>
    </row>
    <row r="138" spans="1:5" ht="33" customHeight="1" x14ac:dyDescent="0.3">
      <c r="A138" s="478"/>
      <c r="B138" s="435" t="s">
        <v>311</v>
      </c>
      <c r="C138" s="436"/>
      <c r="D138" s="213"/>
      <c r="E138" s="243"/>
    </row>
    <row r="139" spans="1:5" ht="33" customHeight="1" x14ac:dyDescent="0.3">
      <c r="A139" s="478"/>
      <c r="B139" s="435" t="s">
        <v>312</v>
      </c>
      <c r="C139" s="436"/>
      <c r="D139" s="213"/>
      <c r="E139" s="243"/>
    </row>
    <row r="140" spans="1:5" ht="33" customHeight="1" x14ac:dyDescent="0.3">
      <c r="A140" s="478"/>
      <c r="B140" s="435" t="s">
        <v>313</v>
      </c>
      <c r="C140" s="436"/>
      <c r="D140" s="213"/>
      <c r="E140" s="243"/>
    </row>
    <row r="141" spans="1:5" ht="33" customHeight="1" x14ac:dyDescent="0.3">
      <c r="A141" s="478"/>
      <c r="B141" s="435" t="s">
        <v>314</v>
      </c>
      <c r="C141" s="436"/>
      <c r="D141" s="213"/>
      <c r="E141" s="243"/>
    </row>
    <row r="142" spans="1:5" ht="33" customHeight="1" x14ac:dyDescent="0.3">
      <c r="A142" s="478"/>
      <c r="B142" s="435" t="s">
        <v>315</v>
      </c>
      <c r="C142" s="436"/>
      <c r="D142" s="213"/>
      <c r="E142" s="243"/>
    </row>
    <row r="143" spans="1:5" ht="33" customHeight="1" x14ac:dyDescent="0.3">
      <c r="A143" s="478"/>
      <c r="B143" s="435" t="s">
        <v>316</v>
      </c>
      <c r="C143" s="436"/>
      <c r="D143" s="213"/>
      <c r="E143" s="243"/>
    </row>
    <row r="144" spans="1:5" ht="33" customHeight="1" x14ac:dyDescent="0.3">
      <c r="A144" s="478"/>
      <c r="B144" s="435" t="s">
        <v>317</v>
      </c>
      <c r="C144" s="436"/>
      <c r="D144" s="213"/>
      <c r="E144" s="243"/>
    </row>
    <row r="145" spans="1:5" ht="33" customHeight="1" x14ac:dyDescent="0.3">
      <c r="A145" s="478"/>
      <c r="B145" s="435" t="s">
        <v>318</v>
      </c>
      <c r="C145" s="436"/>
      <c r="D145" s="213"/>
      <c r="E145" s="243"/>
    </row>
    <row r="146" spans="1:5" ht="33" customHeight="1" x14ac:dyDescent="0.3">
      <c r="A146" s="478"/>
      <c r="B146" s="435" t="s">
        <v>319</v>
      </c>
      <c r="C146" s="436"/>
      <c r="D146" s="213"/>
      <c r="E146" s="243"/>
    </row>
    <row r="147" spans="1:5" ht="33" customHeight="1" x14ac:dyDescent="0.3">
      <c r="A147" s="478"/>
      <c r="B147" s="435" t="s">
        <v>320</v>
      </c>
      <c r="C147" s="436"/>
      <c r="D147" s="213"/>
      <c r="E147" s="243"/>
    </row>
    <row r="148" spans="1:5" ht="33" customHeight="1" x14ac:dyDescent="0.3">
      <c r="A148" s="478"/>
      <c r="B148" s="435" t="s">
        <v>321</v>
      </c>
      <c r="C148" s="435"/>
      <c r="D148" s="213"/>
      <c r="E148" s="243"/>
    </row>
    <row r="149" spans="1:5" ht="33" customHeight="1" x14ac:dyDescent="0.3">
      <c r="A149" s="478"/>
      <c r="B149" s="435" t="s">
        <v>322</v>
      </c>
      <c r="C149" s="436"/>
      <c r="D149" s="213"/>
      <c r="E149" s="243"/>
    </row>
    <row r="150" spans="1:5" ht="33" customHeight="1" x14ac:dyDescent="0.3">
      <c r="A150" s="478"/>
      <c r="B150" s="480" t="s">
        <v>355</v>
      </c>
      <c r="C150" s="480"/>
      <c r="D150" s="480"/>
      <c r="E150" s="481"/>
    </row>
    <row r="151" spans="1:5" ht="33" customHeight="1" x14ac:dyDescent="0.3">
      <c r="A151" s="478"/>
      <c r="B151" s="435" t="s">
        <v>344</v>
      </c>
      <c r="C151" s="435"/>
      <c r="D151" s="213"/>
      <c r="E151" s="243"/>
    </row>
    <row r="152" spans="1:5" ht="33" customHeight="1" x14ac:dyDescent="0.3">
      <c r="A152" s="478"/>
      <c r="B152" s="435" t="s">
        <v>341</v>
      </c>
      <c r="C152" s="435"/>
      <c r="D152" s="213"/>
      <c r="E152" s="243"/>
    </row>
    <row r="153" spans="1:5" ht="33" customHeight="1" x14ac:dyDescent="0.3">
      <c r="A153" s="478"/>
      <c r="B153" s="435" t="s">
        <v>342</v>
      </c>
      <c r="C153" s="435"/>
      <c r="D153" s="213"/>
      <c r="E153" s="243"/>
    </row>
    <row r="154" spans="1:5" ht="33" customHeight="1" x14ac:dyDescent="0.3">
      <c r="A154" s="478"/>
      <c r="B154" s="435" t="s">
        <v>343</v>
      </c>
      <c r="C154" s="435"/>
      <c r="D154" s="213"/>
      <c r="E154" s="243"/>
    </row>
    <row r="155" spans="1:5" ht="33" customHeight="1" x14ac:dyDescent="0.3">
      <c r="A155" s="478"/>
      <c r="B155" s="435" t="s">
        <v>345</v>
      </c>
      <c r="C155" s="435"/>
      <c r="D155" s="213"/>
      <c r="E155" s="243"/>
    </row>
    <row r="156" spans="1:5" ht="33" customHeight="1" x14ac:dyDescent="0.3">
      <c r="A156" s="478"/>
      <c r="B156" s="435" t="s">
        <v>346</v>
      </c>
      <c r="C156" s="435"/>
      <c r="D156" s="213"/>
      <c r="E156" s="243"/>
    </row>
    <row r="157" spans="1:5" ht="33" customHeight="1" x14ac:dyDescent="0.3">
      <c r="A157" s="478"/>
      <c r="B157" s="435" t="s">
        <v>347</v>
      </c>
      <c r="C157" s="435"/>
      <c r="D157" s="213"/>
      <c r="E157" s="243"/>
    </row>
    <row r="158" spans="1:5" ht="33" customHeight="1" x14ac:dyDescent="0.3">
      <c r="A158" s="478"/>
      <c r="B158" s="435" t="s">
        <v>348</v>
      </c>
      <c r="C158" s="435"/>
      <c r="D158" s="213"/>
      <c r="E158" s="243"/>
    </row>
    <row r="159" spans="1:5" ht="33" customHeight="1" x14ac:dyDescent="0.3">
      <c r="A159" s="478"/>
      <c r="B159" s="435" t="s">
        <v>349</v>
      </c>
      <c r="C159" s="435"/>
      <c r="D159" s="213"/>
      <c r="E159" s="243"/>
    </row>
    <row r="160" spans="1:5" ht="33" customHeight="1" x14ac:dyDescent="0.3">
      <c r="A160" s="478"/>
      <c r="B160" s="435" t="s">
        <v>350</v>
      </c>
      <c r="C160" s="435"/>
      <c r="D160" s="213"/>
      <c r="E160" s="243"/>
    </row>
    <row r="161" spans="1:5" ht="33" customHeight="1" x14ac:dyDescent="0.3">
      <c r="A161" s="478"/>
      <c r="B161" s="435" t="s">
        <v>351</v>
      </c>
      <c r="C161" s="435"/>
      <c r="D161" s="213"/>
      <c r="E161" s="243"/>
    </row>
    <row r="162" spans="1:5" ht="33" customHeight="1" x14ac:dyDescent="0.3">
      <c r="A162" s="478"/>
      <c r="B162" s="435" t="s">
        <v>352</v>
      </c>
      <c r="C162" s="435"/>
      <c r="D162" s="213"/>
      <c r="E162" s="243"/>
    </row>
    <row r="163" spans="1:5" ht="33" customHeight="1" x14ac:dyDescent="0.3">
      <c r="A163" s="478"/>
      <c r="B163" s="435" t="s">
        <v>353</v>
      </c>
      <c r="C163" s="435"/>
      <c r="D163" s="213"/>
      <c r="E163" s="243"/>
    </row>
    <row r="164" spans="1:5" ht="33" customHeight="1" thickBot="1" x14ac:dyDescent="0.35">
      <c r="A164" s="479"/>
      <c r="B164" s="471" t="s">
        <v>354</v>
      </c>
      <c r="C164" s="471"/>
      <c r="D164" s="216"/>
      <c r="E164" s="244"/>
    </row>
    <row r="166" spans="1:5" ht="15" thickBot="1" x14ac:dyDescent="0.35"/>
    <row r="167" spans="1:5" ht="30" customHeight="1" x14ac:dyDescent="0.3">
      <c r="A167" s="472" t="s">
        <v>357</v>
      </c>
      <c r="B167" s="474" t="s">
        <v>356</v>
      </c>
      <c r="C167" s="474"/>
      <c r="D167" s="476" t="s">
        <v>358</v>
      </c>
      <c r="E167" s="477"/>
    </row>
    <row r="168" spans="1:5" x14ac:dyDescent="0.3">
      <c r="A168" s="473"/>
      <c r="B168" s="475"/>
      <c r="C168" s="475"/>
      <c r="D168" s="101" t="s">
        <v>89</v>
      </c>
      <c r="E168" s="242" t="s">
        <v>90</v>
      </c>
    </row>
    <row r="169" spans="1:5" ht="33" customHeight="1" x14ac:dyDescent="0.3">
      <c r="A169" s="478"/>
      <c r="B169" s="435" t="s">
        <v>303</v>
      </c>
      <c r="C169" s="436"/>
      <c r="D169" s="213"/>
      <c r="E169" s="243"/>
    </row>
    <row r="170" spans="1:5" ht="33" customHeight="1" x14ac:dyDescent="0.3">
      <c r="A170" s="478"/>
      <c r="B170" s="435" t="s">
        <v>307</v>
      </c>
      <c r="C170" s="436"/>
      <c r="D170" s="213"/>
      <c r="E170" s="243"/>
    </row>
    <row r="171" spans="1:5" ht="33" customHeight="1" x14ac:dyDescent="0.3">
      <c r="A171" s="478"/>
      <c r="B171" s="435" t="s">
        <v>304</v>
      </c>
      <c r="C171" s="436"/>
      <c r="D171" s="213"/>
      <c r="E171" s="243"/>
    </row>
    <row r="172" spans="1:5" ht="33" customHeight="1" x14ac:dyDescent="0.3">
      <c r="A172" s="478"/>
      <c r="B172" s="435" t="s">
        <v>305</v>
      </c>
      <c r="C172" s="436"/>
      <c r="D172" s="213"/>
      <c r="E172" s="243"/>
    </row>
    <row r="173" spans="1:5" ht="33" customHeight="1" x14ac:dyDescent="0.3">
      <c r="A173" s="478"/>
      <c r="B173" s="435" t="s">
        <v>306</v>
      </c>
      <c r="C173" s="436"/>
      <c r="D173" s="213"/>
      <c r="E173" s="243"/>
    </row>
    <row r="174" spans="1:5" ht="33" customHeight="1" x14ac:dyDescent="0.3">
      <c r="A174" s="478"/>
      <c r="B174" s="435" t="s">
        <v>308</v>
      </c>
      <c r="C174" s="436"/>
      <c r="D174" s="213"/>
      <c r="E174" s="243"/>
    </row>
    <row r="175" spans="1:5" ht="33" customHeight="1" x14ac:dyDescent="0.3">
      <c r="A175" s="478"/>
      <c r="B175" s="435" t="s">
        <v>309</v>
      </c>
      <c r="C175" s="436"/>
      <c r="D175" s="213"/>
      <c r="E175" s="243"/>
    </row>
    <row r="176" spans="1:5" ht="33" customHeight="1" x14ac:dyDescent="0.3">
      <c r="A176" s="478"/>
      <c r="B176" s="435" t="s">
        <v>310</v>
      </c>
      <c r="C176" s="436"/>
      <c r="D176" s="213"/>
      <c r="E176" s="243"/>
    </row>
    <row r="177" spans="1:5" ht="33" customHeight="1" x14ac:dyDescent="0.3">
      <c r="A177" s="478"/>
      <c r="B177" s="435" t="s">
        <v>311</v>
      </c>
      <c r="C177" s="436"/>
      <c r="D177" s="213"/>
      <c r="E177" s="243"/>
    </row>
    <row r="178" spans="1:5" ht="33" customHeight="1" x14ac:dyDescent="0.3">
      <c r="A178" s="478"/>
      <c r="B178" s="435" t="s">
        <v>312</v>
      </c>
      <c r="C178" s="436"/>
      <c r="D178" s="213"/>
      <c r="E178" s="243"/>
    </row>
    <row r="179" spans="1:5" ht="33" customHeight="1" x14ac:dyDescent="0.3">
      <c r="A179" s="478"/>
      <c r="B179" s="435" t="s">
        <v>313</v>
      </c>
      <c r="C179" s="436"/>
      <c r="D179" s="213"/>
      <c r="E179" s="243"/>
    </row>
    <row r="180" spans="1:5" ht="33" customHeight="1" x14ac:dyDescent="0.3">
      <c r="A180" s="478"/>
      <c r="B180" s="435" t="s">
        <v>314</v>
      </c>
      <c r="C180" s="436"/>
      <c r="D180" s="213"/>
      <c r="E180" s="243"/>
    </row>
    <row r="181" spans="1:5" ht="33" customHeight="1" x14ac:dyDescent="0.3">
      <c r="A181" s="478"/>
      <c r="B181" s="435" t="s">
        <v>315</v>
      </c>
      <c r="C181" s="436"/>
      <c r="D181" s="213"/>
      <c r="E181" s="243"/>
    </row>
    <row r="182" spans="1:5" ht="33" customHeight="1" x14ac:dyDescent="0.3">
      <c r="A182" s="478"/>
      <c r="B182" s="435" t="s">
        <v>316</v>
      </c>
      <c r="C182" s="436"/>
      <c r="D182" s="213"/>
      <c r="E182" s="243"/>
    </row>
    <row r="183" spans="1:5" ht="33" customHeight="1" x14ac:dyDescent="0.3">
      <c r="A183" s="478"/>
      <c r="B183" s="435" t="s">
        <v>317</v>
      </c>
      <c r="C183" s="436"/>
      <c r="D183" s="213"/>
      <c r="E183" s="243"/>
    </row>
    <row r="184" spans="1:5" ht="33" customHeight="1" x14ac:dyDescent="0.3">
      <c r="A184" s="478"/>
      <c r="B184" s="435" t="s">
        <v>318</v>
      </c>
      <c r="C184" s="436"/>
      <c r="D184" s="213"/>
      <c r="E184" s="243"/>
    </row>
    <row r="185" spans="1:5" ht="33" customHeight="1" x14ac:dyDescent="0.3">
      <c r="A185" s="478"/>
      <c r="B185" s="435" t="s">
        <v>319</v>
      </c>
      <c r="C185" s="436"/>
      <c r="D185" s="213"/>
      <c r="E185" s="243"/>
    </row>
    <row r="186" spans="1:5" ht="33" customHeight="1" x14ac:dyDescent="0.3">
      <c r="A186" s="478"/>
      <c r="B186" s="435" t="s">
        <v>320</v>
      </c>
      <c r="C186" s="436"/>
      <c r="D186" s="213"/>
      <c r="E186" s="243"/>
    </row>
    <row r="187" spans="1:5" ht="33" customHeight="1" x14ac:dyDescent="0.3">
      <c r="A187" s="478"/>
      <c r="B187" s="435" t="s">
        <v>321</v>
      </c>
      <c r="C187" s="435"/>
      <c r="D187" s="213"/>
      <c r="E187" s="243"/>
    </row>
    <row r="188" spans="1:5" ht="33" customHeight="1" x14ac:dyDescent="0.3">
      <c r="A188" s="478"/>
      <c r="B188" s="435" t="s">
        <v>322</v>
      </c>
      <c r="C188" s="436"/>
      <c r="D188" s="213"/>
      <c r="E188" s="243"/>
    </row>
    <row r="189" spans="1:5" ht="33" customHeight="1" x14ac:dyDescent="0.3">
      <c r="A189" s="478"/>
      <c r="B189" s="480" t="s">
        <v>355</v>
      </c>
      <c r="C189" s="480"/>
      <c r="D189" s="480"/>
      <c r="E189" s="481"/>
    </row>
    <row r="190" spans="1:5" ht="33" customHeight="1" x14ac:dyDescent="0.3">
      <c r="A190" s="478"/>
      <c r="B190" s="435" t="s">
        <v>344</v>
      </c>
      <c r="C190" s="435"/>
      <c r="D190" s="213"/>
      <c r="E190" s="243"/>
    </row>
    <row r="191" spans="1:5" ht="33" customHeight="1" x14ac:dyDescent="0.3">
      <c r="A191" s="478"/>
      <c r="B191" s="435" t="s">
        <v>341</v>
      </c>
      <c r="C191" s="435"/>
      <c r="D191" s="213"/>
      <c r="E191" s="243"/>
    </row>
    <row r="192" spans="1:5" ht="33" customHeight="1" x14ac:dyDescent="0.3">
      <c r="A192" s="478"/>
      <c r="B192" s="435" t="s">
        <v>342</v>
      </c>
      <c r="C192" s="435"/>
      <c r="D192" s="213"/>
      <c r="E192" s="243"/>
    </row>
    <row r="193" spans="1:5" ht="33" customHeight="1" x14ac:dyDescent="0.3">
      <c r="A193" s="478"/>
      <c r="B193" s="435" t="s">
        <v>343</v>
      </c>
      <c r="C193" s="435"/>
      <c r="D193" s="213"/>
      <c r="E193" s="243"/>
    </row>
    <row r="194" spans="1:5" ht="33" customHeight="1" x14ac:dyDescent="0.3">
      <c r="A194" s="478"/>
      <c r="B194" s="435" t="s">
        <v>345</v>
      </c>
      <c r="C194" s="435"/>
      <c r="D194" s="213"/>
      <c r="E194" s="243"/>
    </row>
    <row r="195" spans="1:5" ht="33" customHeight="1" x14ac:dyDescent="0.3">
      <c r="A195" s="478"/>
      <c r="B195" s="435" t="s">
        <v>346</v>
      </c>
      <c r="C195" s="435"/>
      <c r="D195" s="213"/>
      <c r="E195" s="243"/>
    </row>
    <row r="196" spans="1:5" ht="33" customHeight="1" x14ac:dyDescent="0.3">
      <c r="A196" s="478"/>
      <c r="B196" s="435" t="s">
        <v>347</v>
      </c>
      <c r="C196" s="435"/>
      <c r="D196" s="213"/>
      <c r="E196" s="243"/>
    </row>
    <row r="197" spans="1:5" ht="33" customHeight="1" x14ac:dyDescent="0.3">
      <c r="A197" s="478"/>
      <c r="B197" s="435" t="s">
        <v>348</v>
      </c>
      <c r="C197" s="435"/>
      <c r="D197" s="213"/>
      <c r="E197" s="243"/>
    </row>
    <row r="198" spans="1:5" ht="33" customHeight="1" x14ac:dyDescent="0.3">
      <c r="A198" s="478"/>
      <c r="B198" s="435" t="s">
        <v>349</v>
      </c>
      <c r="C198" s="435"/>
      <c r="D198" s="213"/>
      <c r="E198" s="243"/>
    </row>
    <row r="199" spans="1:5" ht="33" customHeight="1" x14ac:dyDescent="0.3">
      <c r="A199" s="478"/>
      <c r="B199" s="435" t="s">
        <v>350</v>
      </c>
      <c r="C199" s="435"/>
      <c r="D199" s="213"/>
      <c r="E199" s="243"/>
    </row>
    <row r="200" spans="1:5" ht="33" customHeight="1" x14ac:dyDescent="0.3">
      <c r="A200" s="478"/>
      <c r="B200" s="435" t="s">
        <v>351</v>
      </c>
      <c r="C200" s="435"/>
      <c r="D200" s="213"/>
      <c r="E200" s="243"/>
    </row>
    <row r="201" spans="1:5" ht="33" customHeight="1" x14ac:dyDescent="0.3">
      <c r="A201" s="478"/>
      <c r="B201" s="435" t="s">
        <v>352</v>
      </c>
      <c r="C201" s="435"/>
      <c r="D201" s="213"/>
      <c r="E201" s="243"/>
    </row>
    <row r="202" spans="1:5" ht="33" customHeight="1" x14ac:dyDescent="0.3">
      <c r="A202" s="478"/>
      <c r="B202" s="435" t="s">
        <v>353</v>
      </c>
      <c r="C202" s="435"/>
      <c r="D202" s="213"/>
      <c r="E202" s="243"/>
    </row>
    <row r="203" spans="1:5" ht="33" customHeight="1" thickBot="1" x14ac:dyDescent="0.35">
      <c r="A203" s="479"/>
      <c r="B203" s="471" t="s">
        <v>354</v>
      </c>
      <c r="C203" s="471"/>
      <c r="D203" s="216"/>
      <c r="E203" s="244"/>
    </row>
    <row r="205" spans="1:5" ht="15" thickBot="1" x14ac:dyDescent="0.35"/>
    <row r="206" spans="1:5" ht="29.25" customHeight="1" x14ac:dyDescent="0.3">
      <c r="A206" s="472" t="s">
        <v>357</v>
      </c>
      <c r="B206" s="474" t="s">
        <v>356</v>
      </c>
      <c r="C206" s="474"/>
      <c r="D206" s="476" t="s">
        <v>358</v>
      </c>
      <c r="E206" s="477"/>
    </row>
    <row r="207" spans="1:5" x14ac:dyDescent="0.3">
      <c r="A207" s="473"/>
      <c r="B207" s="475"/>
      <c r="C207" s="475"/>
      <c r="D207" s="101" t="s">
        <v>89</v>
      </c>
      <c r="E207" s="242" t="s">
        <v>90</v>
      </c>
    </row>
    <row r="208" spans="1:5" ht="33" customHeight="1" x14ac:dyDescent="0.3">
      <c r="A208" s="478"/>
      <c r="B208" s="435" t="s">
        <v>303</v>
      </c>
      <c r="C208" s="436"/>
      <c r="D208" s="213"/>
      <c r="E208" s="243"/>
    </row>
    <row r="209" spans="1:5" ht="33" customHeight="1" x14ac:dyDescent="0.3">
      <c r="A209" s="478"/>
      <c r="B209" s="435" t="s">
        <v>307</v>
      </c>
      <c r="C209" s="436"/>
      <c r="D209" s="213"/>
      <c r="E209" s="243"/>
    </row>
    <row r="210" spans="1:5" ht="33" customHeight="1" x14ac:dyDescent="0.3">
      <c r="A210" s="478"/>
      <c r="B210" s="435" t="s">
        <v>304</v>
      </c>
      <c r="C210" s="436"/>
      <c r="D210" s="213"/>
      <c r="E210" s="243"/>
    </row>
    <row r="211" spans="1:5" ht="33" customHeight="1" x14ac:dyDescent="0.3">
      <c r="A211" s="478"/>
      <c r="B211" s="435" t="s">
        <v>305</v>
      </c>
      <c r="C211" s="436"/>
      <c r="D211" s="213"/>
      <c r="E211" s="243"/>
    </row>
    <row r="212" spans="1:5" ht="33" customHeight="1" x14ac:dyDescent="0.3">
      <c r="A212" s="478"/>
      <c r="B212" s="435" t="s">
        <v>306</v>
      </c>
      <c r="C212" s="436"/>
      <c r="D212" s="213"/>
      <c r="E212" s="243"/>
    </row>
    <row r="213" spans="1:5" ht="33" customHeight="1" x14ac:dyDescent="0.3">
      <c r="A213" s="478"/>
      <c r="B213" s="435" t="s">
        <v>308</v>
      </c>
      <c r="C213" s="436"/>
      <c r="D213" s="213"/>
      <c r="E213" s="243"/>
    </row>
    <row r="214" spans="1:5" ht="33" customHeight="1" x14ac:dyDescent="0.3">
      <c r="A214" s="478"/>
      <c r="B214" s="435" t="s">
        <v>309</v>
      </c>
      <c r="C214" s="436"/>
      <c r="D214" s="213"/>
      <c r="E214" s="243"/>
    </row>
    <row r="215" spans="1:5" ht="33" customHeight="1" x14ac:dyDescent="0.3">
      <c r="A215" s="478"/>
      <c r="B215" s="435" t="s">
        <v>310</v>
      </c>
      <c r="C215" s="436"/>
      <c r="D215" s="213"/>
      <c r="E215" s="243"/>
    </row>
    <row r="216" spans="1:5" ht="33" customHeight="1" x14ac:dyDescent="0.3">
      <c r="A216" s="478"/>
      <c r="B216" s="435" t="s">
        <v>311</v>
      </c>
      <c r="C216" s="436"/>
      <c r="D216" s="213"/>
      <c r="E216" s="243"/>
    </row>
    <row r="217" spans="1:5" ht="33" customHeight="1" x14ac:dyDescent="0.3">
      <c r="A217" s="478"/>
      <c r="B217" s="435" t="s">
        <v>312</v>
      </c>
      <c r="C217" s="436"/>
      <c r="D217" s="213"/>
      <c r="E217" s="243"/>
    </row>
    <row r="218" spans="1:5" ht="33" customHeight="1" x14ac:dyDescent="0.3">
      <c r="A218" s="478"/>
      <c r="B218" s="435" t="s">
        <v>313</v>
      </c>
      <c r="C218" s="436"/>
      <c r="D218" s="213"/>
      <c r="E218" s="243"/>
    </row>
    <row r="219" spans="1:5" ht="33" customHeight="1" x14ac:dyDescent="0.3">
      <c r="A219" s="478"/>
      <c r="B219" s="435" t="s">
        <v>314</v>
      </c>
      <c r="C219" s="436"/>
      <c r="D219" s="213"/>
      <c r="E219" s="243"/>
    </row>
    <row r="220" spans="1:5" ht="33" customHeight="1" x14ac:dyDescent="0.3">
      <c r="A220" s="478"/>
      <c r="B220" s="435" t="s">
        <v>315</v>
      </c>
      <c r="C220" s="436"/>
      <c r="D220" s="213"/>
      <c r="E220" s="243"/>
    </row>
    <row r="221" spans="1:5" ht="33" customHeight="1" x14ac:dyDescent="0.3">
      <c r="A221" s="478"/>
      <c r="B221" s="435" t="s">
        <v>316</v>
      </c>
      <c r="C221" s="436"/>
      <c r="D221" s="213"/>
      <c r="E221" s="243"/>
    </row>
    <row r="222" spans="1:5" ht="33" customHeight="1" x14ac:dyDescent="0.3">
      <c r="A222" s="478"/>
      <c r="B222" s="435" t="s">
        <v>317</v>
      </c>
      <c r="C222" s="436"/>
      <c r="D222" s="213"/>
      <c r="E222" s="243"/>
    </row>
    <row r="223" spans="1:5" ht="33" customHeight="1" x14ac:dyDescent="0.3">
      <c r="A223" s="478"/>
      <c r="B223" s="435" t="s">
        <v>318</v>
      </c>
      <c r="C223" s="436"/>
      <c r="D223" s="213"/>
      <c r="E223" s="243"/>
    </row>
    <row r="224" spans="1:5" ht="33" customHeight="1" x14ac:dyDescent="0.3">
      <c r="A224" s="478"/>
      <c r="B224" s="435" t="s">
        <v>319</v>
      </c>
      <c r="C224" s="436"/>
      <c r="D224" s="213"/>
      <c r="E224" s="243"/>
    </row>
    <row r="225" spans="1:5" ht="33" customHeight="1" x14ac:dyDescent="0.3">
      <c r="A225" s="478"/>
      <c r="B225" s="435" t="s">
        <v>320</v>
      </c>
      <c r="C225" s="436"/>
      <c r="D225" s="213"/>
      <c r="E225" s="243"/>
    </row>
    <row r="226" spans="1:5" ht="33" customHeight="1" x14ac:dyDescent="0.3">
      <c r="A226" s="478"/>
      <c r="B226" s="435" t="s">
        <v>321</v>
      </c>
      <c r="C226" s="435"/>
      <c r="D226" s="213"/>
      <c r="E226" s="243"/>
    </row>
    <row r="227" spans="1:5" ht="33" customHeight="1" x14ac:dyDescent="0.3">
      <c r="A227" s="478"/>
      <c r="B227" s="435" t="s">
        <v>322</v>
      </c>
      <c r="C227" s="436"/>
      <c r="D227" s="213"/>
      <c r="E227" s="243"/>
    </row>
    <row r="228" spans="1:5" ht="33" customHeight="1" x14ac:dyDescent="0.3">
      <c r="A228" s="478"/>
      <c r="B228" s="480" t="s">
        <v>355</v>
      </c>
      <c r="C228" s="480"/>
      <c r="D228" s="480"/>
      <c r="E228" s="481"/>
    </row>
    <row r="229" spans="1:5" ht="33" customHeight="1" x14ac:dyDescent="0.3">
      <c r="A229" s="478"/>
      <c r="B229" s="435" t="s">
        <v>344</v>
      </c>
      <c r="C229" s="435"/>
      <c r="D229" s="213"/>
      <c r="E229" s="243"/>
    </row>
    <row r="230" spans="1:5" ht="33" customHeight="1" x14ac:dyDescent="0.3">
      <c r="A230" s="478"/>
      <c r="B230" s="435" t="s">
        <v>341</v>
      </c>
      <c r="C230" s="435"/>
      <c r="D230" s="213"/>
      <c r="E230" s="243"/>
    </row>
    <row r="231" spans="1:5" ht="33" customHeight="1" x14ac:dyDescent="0.3">
      <c r="A231" s="478"/>
      <c r="B231" s="435" t="s">
        <v>342</v>
      </c>
      <c r="C231" s="435"/>
      <c r="D231" s="213"/>
      <c r="E231" s="243"/>
    </row>
    <row r="232" spans="1:5" ht="33" customHeight="1" x14ac:dyDescent="0.3">
      <c r="A232" s="478"/>
      <c r="B232" s="435" t="s">
        <v>343</v>
      </c>
      <c r="C232" s="435"/>
      <c r="D232" s="213"/>
      <c r="E232" s="243"/>
    </row>
    <row r="233" spans="1:5" ht="33" customHeight="1" x14ac:dyDescent="0.3">
      <c r="A233" s="478"/>
      <c r="B233" s="435" t="s">
        <v>345</v>
      </c>
      <c r="C233" s="435"/>
      <c r="D233" s="213"/>
      <c r="E233" s="243"/>
    </row>
    <row r="234" spans="1:5" ht="33" customHeight="1" x14ac:dyDescent="0.3">
      <c r="A234" s="478"/>
      <c r="B234" s="435" t="s">
        <v>346</v>
      </c>
      <c r="C234" s="435"/>
      <c r="D234" s="213"/>
      <c r="E234" s="243"/>
    </row>
    <row r="235" spans="1:5" ht="33" customHeight="1" x14ac:dyDescent="0.3">
      <c r="A235" s="478"/>
      <c r="B235" s="435" t="s">
        <v>347</v>
      </c>
      <c r="C235" s="435"/>
      <c r="D235" s="213"/>
      <c r="E235" s="243"/>
    </row>
    <row r="236" spans="1:5" ht="33" customHeight="1" x14ac:dyDescent="0.3">
      <c r="A236" s="478"/>
      <c r="B236" s="435" t="s">
        <v>348</v>
      </c>
      <c r="C236" s="435"/>
      <c r="D236" s="213"/>
      <c r="E236" s="243"/>
    </row>
    <row r="237" spans="1:5" ht="33" customHeight="1" x14ac:dyDescent="0.3">
      <c r="A237" s="478"/>
      <c r="B237" s="435" t="s">
        <v>349</v>
      </c>
      <c r="C237" s="435"/>
      <c r="D237" s="213"/>
      <c r="E237" s="243"/>
    </row>
    <row r="238" spans="1:5" ht="33" customHeight="1" x14ac:dyDescent="0.3">
      <c r="A238" s="478"/>
      <c r="B238" s="435" t="s">
        <v>350</v>
      </c>
      <c r="C238" s="435"/>
      <c r="D238" s="213"/>
      <c r="E238" s="243"/>
    </row>
    <row r="239" spans="1:5" ht="33" customHeight="1" x14ac:dyDescent="0.3">
      <c r="A239" s="478"/>
      <c r="B239" s="435" t="s">
        <v>351</v>
      </c>
      <c r="C239" s="435"/>
      <c r="D239" s="213"/>
      <c r="E239" s="243"/>
    </row>
    <row r="240" spans="1:5" ht="33" customHeight="1" x14ac:dyDescent="0.3">
      <c r="A240" s="478"/>
      <c r="B240" s="435" t="s">
        <v>352</v>
      </c>
      <c r="C240" s="435"/>
      <c r="D240" s="213"/>
      <c r="E240" s="243"/>
    </row>
    <row r="241" spans="1:5" ht="33" customHeight="1" x14ac:dyDescent="0.3">
      <c r="A241" s="478"/>
      <c r="B241" s="435" t="s">
        <v>353</v>
      </c>
      <c r="C241" s="435"/>
      <c r="D241" s="213"/>
      <c r="E241" s="243"/>
    </row>
    <row r="242" spans="1:5" ht="33" customHeight="1" thickBot="1" x14ac:dyDescent="0.35">
      <c r="A242" s="479"/>
      <c r="B242" s="471" t="s">
        <v>354</v>
      </c>
      <c r="C242" s="471"/>
      <c r="D242" s="216"/>
      <c r="E242" s="244"/>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28"/>
  <sheetViews>
    <sheetView topLeftCell="A3" zoomScale="70" zoomScaleNormal="70" workbookViewId="0">
      <selection activeCell="E14" sqref="E14:F14"/>
    </sheetView>
  </sheetViews>
  <sheetFormatPr baseColWidth="10" defaultColWidth="11.44140625" defaultRowHeight="13.8" x14ac:dyDescent="0.25"/>
  <cols>
    <col min="1" max="1" width="13.21875" style="1" customWidth="1"/>
    <col min="2" max="2" width="14.6640625" style="1" customWidth="1"/>
    <col min="3" max="3" width="24.109375" style="1" customWidth="1"/>
    <col min="4" max="4" width="31.5546875" style="1" customWidth="1"/>
    <col min="5" max="5" width="38" style="1" customWidth="1"/>
    <col min="6" max="6" width="41.5546875" style="1" customWidth="1"/>
    <col min="7" max="7" width="18.33203125" style="1" customWidth="1"/>
    <col min="8" max="8" width="15.5546875" style="1" customWidth="1"/>
    <col min="9" max="9" width="19.33203125" style="1" customWidth="1"/>
    <col min="10" max="10" width="18.21875" style="1" customWidth="1"/>
    <col min="11" max="16384" width="11.44140625" style="1"/>
  </cols>
  <sheetData>
    <row r="1" spans="1:14" ht="15" customHeight="1" x14ac:dyDescent="0.25">
      <c r="A1" s="637"/>
      <c r="B1" s="386"/>
      <c r="C1" s="413" t="s">
        <v>391</v>
      </c>
      <c r="D1" s="413"/>
      <c r="E1" s="413"/>
      <c r="F1" s="413"/>
      <c r="G1" s="413"/>
      <c r="H1" s="611" t="s">
        <v>382</v>
      </c>
      <c r="I1" s="611"/>
      <c r="J1" s="627"/>
      <c r="K1" s="2"/>
      <c r="N1" s="411"/>
    </row>
    <row r="2" spans="1:14" ht="15" customHeight="1" x14ac:dyDescent="0.25">
      <c r="A2" s="638"/>
      <c r="B2" s="389"/>
      <c r="C2" s="413"/>
      <c r="D2" s="413"/>
      <c r="E2" s="413"/>
      <c r="F2" s="413"/>
      <c r="G2" s="413"/>
      <c r="H2" s="612" t="s">
        <v>383</v>
      </c>
      <c r="I2" s="612"/>
      <c r="J2" s="628"/>
      <c r="K2" s="2"/>
      <c r="N2" s="411"/>
    </row>
    <row r="3" spans="1:14" ht="15" customHeight="1" x14ac:dyDescent="0.25">
      <c r="A3" s="638"/>
      <c r="B3" s="389"/>
      <c r="C3" s="413" t="s">
        <v>60</v>
      </c>
      <c r="D3" s="413"/>
      <c r="E3" s="413"/>
      <c r="F3" s="413"/>
      <c r="G3" s="413"/>
      <c r="H3" s="612" t="s">
        <v>384</v>
      </c>
      <c r="I3" s="612"/>
      <c r="J3" s="628"/>
      <c r="K3" s="2"/>
      <c r="N3" s="411"/>
    </row>
    <row r="4" spans="1:14" ht="15.75" customHeight="1" x14ac:dyDescent="0.25">
      <c r="A4" s="639"/>
      <c r="B4" s="448"/>
      <c r="C4" s="413"/>
      <c r="D4" s="413"/>
      <c r="E4" s="413"/>
      <c r="F4" s="413"/>
      <c r="G4" s="413"/>
      <c r="H4" s="612" t="s">
        <v>373</v>
      </c>
      <c r="I4" s="612"/>
      <c r="J4" s="629"/>
      <c r="K4" s="2"/>
      <c r="N4" s="411"/>
    </row>
    <row r="5" spans="1:14" ht="15.75" customHeight="1" x14ac:dyDescent="0.25">
      <c r="A5" s="624"/>
      <c r="B5" s="625"/>
      <c r="C5" s="625"/>
      <c r="D5" s="625"/>
      <c r="E5" s="625"/>
      <c r="F5" s="625"/>
      <c r="G5" s="625"/>
      <c r="H5" s="625"/>
      <c r="I5" s="625"/>
      <c r="J5" s="626"/>
      <c r="K5" s="2"/>
      <c r="N5" s="65"/>
    </row>
    <row r="6" spans="1:14" ht="15" customHeight="1" x14ac:dyDescent="0.25">
      <c r="A6" s="618" t="str">
        <f>CONTEXTO!A8</f>
        <v>PROCESO:  GESTION DE RECURSOS FISICOS</v>
      </c>
      <c r="B6" s="619"/>
      <c r="C6" s="619"/>
      <c r="D6" s="619"/>
      <c r="E6" s="619"/>
      <c r="F6" s="619"/>
      <c r="G6" s="619"/>
      <c r="H6" s="619"/>
      <c r="I6" s="619"/>
      <c r="J6" s="620"/>
    </row>
    <row r="7" spans="1:14" ht="32.25" customHeight="1" thickBot="1" x14ac:dyDescent="0.3">
      <c r="A7" s="621"/>
      <c r="B7" s="622"/>
      <c r="C7" s="622"/>
      <c r="D7" s="622"/>
      <c r="E7" s="622"/>
      <c r="F7" s="622"/>
      <c r="G7" s="622"/>
      <c r="H7" s="622"/>
      <c r="I7" s="622"/>
      <c r="J7" s="623"/>
    </row>
    <row r="8" spans="1:14" ht="23.25" customHeight="1" x14ac:dyDescent="0.25">
      <c r="A8" s="632" t="s">
        <v>61</v>
      </c>
      <c r="B8" s="632"/>
      <c r="C8" s="632"/>
      <c r="D8" s="632"/>
      <c r="E8" s="596" t="s">
        <v>9</v>
      </c>
      <c r="F8" s="630"/>
      <c r="G8" s="630"/>
      <c r="H8" s="630"/>
      <c r="I8" s="630"/>
      <c r="J8" s="631"/>
    </row>
    <row r="9" spans="1:14" ht="23.25" customHeight="1" x14ac:dyDescent="0.25">
      <c r="A9" s="632"/>
      <c r="B9" s="632"/>
      <c r="C9" s="632"/>
      <c r="D9" s="632"/>
      <c r="E9" s="595" t="s">
        <v>62</v>
      </c>
      <c r="F9" s="595"/>
      <c r="G9" s="595" t="s">
        <v>63</v>
      </c>
      <c r="H9" s="595"/>
      <c r="I9" s="595"/>
      <c r="J9" s="595"/>
    </row>
    <row r="10" spans="1:14" ht="23.25" customHeight="1" x14ac:dyDescent="0.3">
      <c r="A10" s="632"/>
      <c r="B10" s="632"/>
      <c r="C10" s="632"/>
      <c r="D10" s="632"/>
      <c r="E10" s="517" t="s">
        <v>64</v>
      </c>
      <c r="F10" s="517"/>
      <c r="G10" s="615" t="s">
        <v>65</v>
      </c>
      <c r="H10" s="616"/>
      <c r="I10" s="616"/>
      <c r="J10" s="617"/>
    </row>
    <row r="11" spans="1:14" ht="43.5" customHeight="1" x14ac:dyDescent="0.25">
      <c r="A11" s="632"/>
      <c r="B11" s="632"/>
      <c r="C11" s="632"/>
      <c r="D11" s="632"/>
      <c r="E11" s="613" t="s">
        <v>428</v>
      </c>
      <c r="F11" s="614"/>
      <c r="G11" s="520" t="s">
        <v>429</v>
      </c>
      <c r="H11" s="520"/>
      <c r="I11" s="520"/>
      <c r="J11" s="520"/>
    </row>
    <row r="12" spans="1:14" ht="43.5" customHeight="1" x14ac:dyDescent="0.25">
      <c r="A12" s="632"/>
      <c r="B12" s="632"/>
      <c r="C12" s="632"/>
      <c r="D12" s="632"/>
      <c r="E12" s="533" t="s">
        <v>430</v>
      </c>
      <c r="F12" s="581"/>
      <c r="G12" s="584" t="s">
        <v>431</v>
      </c>
      <c r="H12" s="584"/>
      <c r="I12" s="584"/>
      <c r="J12" s="584"/>
    </row>
    <row r="13" spans="1:14" ht="43.5" customHeight="1" x14ac:dyDescent="0.25">
      <c r="A13" s="632"/>
      <c r="B13" s="632"/>
      <c r="C13" s="632"/>
      <c r="D13" s="632"/>
      <c r="E13" s="533" t="s">
        <v>432</v>
      </c>
      <c r="F13" s="581"/>
      <c r="G13" s="584" t="s">
        <v>433</v>
      </c>
      <c r="H13" s="584"/>
      <c r="I13" s="584"/>
      <c r="J13" s="584"/>
    </row>
    <row r="14" spans="1:14" ht="53.4" customHeight="1" x14ac:dyDescent="0.25">
      <c r="A14" s="632"/>
      <c r="B14" s="632"/>
      <c r="C14" s="632"/>
      <c r="D14" s="632"/>
      <c r="E14" s="539" t="s">
        <v>520</v>
      </c>
      <c r="F14" s="644"/>
      <c r="G14" s="584" t="s">
        <v>434</v>
      </c>
      <c r="H14" s="584"/>
      <c r="I14" s="584"/>
      <c r="J14" s="584"/>
    </row>
    <row r="15" spans="1:14" ht="49.5" customHeight="1" x14ac:dyDescent="0.25">
      <c r="A15" s="632"/>
      <c r="B15" s="632"/>
      <c r="C15" s="632"/>
      <c r="D15" s="632"/>
      <c r="E15" s="533" t="s">
        <v>435</v>
      </c>
      <c r="F15" s="581"/>
      <c r="G15" s="645" t="s">
        <v>436</v>
      </c>
      <c r="H15" s="646"/>
      <c r="I15" s="646"/>
      <c r="J15" s="647"/>
    </row>
    <row r="16" spans="1:14" ht="49.5" customHeight="1" x14ac:dyDescent="0.25">
      <c r="A16" s="632"/>
      <c r="B16" s="632"/>
      <c r="C16" s="632"/>
      <c r="D16" s="632"/>
      <c r="E16" s="533" t="s">
        <v>437</v>
      </c>
      <c r="F16" s="581"/>
      <c r="G16" s="640" t="s">
        <v>438</v>
      </c>
      <c r="H16" s="641"/>
      <c r="I16" s="641"/>
      <c r="J16" s="642"/>
    </row>
    <row r="17" spans="1:10" ht="54.75" customHeight="1" x14ac:dyDescent="0.25">
      <c r="A17" s="632"/>
      <c r="B17" s="632"/>
      <c r="C17" s="632"/>
      <c r="D17" s="632"/>
      <c r="E17" s="541" t="s">
        <v>439</v>
      </c>
      <c r="F17" s="633"/>
      <c r="G17" s="634" t="s">
        <v>440</v>
      </c>
      <c r="H17" s="635"/>
      <c r="I17" s="635"/>
      <c r="J17" s="636"/>
    </row>
    <row r="18" spans="1:10" ht="48.75" customHeight="1" x14ac:dyDescent="0.25">
      <c r="A18" s="632"/>
      <c r="B18" s="632"/>
      <c r="C18" s="632"/>
      <c r="D18" s="632"/>
      <c r="E18" s="533" t="s">
        <v>441</v>
      </c>
      <c r="F18" s="581"/>
      <c r="G18" s="640" t="s">
        <v>442</v>
      </c>
      <c r="H18" s="641"/>
      <c r="I18" s="641"/>
      <c r="J18" s="642"/>
    </row>
    <row r="19" spans="1:10" ht="54.75" customHeight="1" x14ac:dyDescent="0.25">
      <c r="A19" s="632"/>
      <c r="B19" s="632"/>
      <c r="C19" s="632"/>
      <c r="D19" s="632"/>
      <c r="E19" s="533" t="s">
        <v>443</v>
      </c>
      <c r="F19" s="581"/>
      <c r="G19" s="643" t="s">
        <v>444</v>
      </c>
      <c r="H19" s="643"/>
      <c r="I19" s="643"/>
      <c r="J19" s="643"/>
    </row>
    <row r="20" spans="1:10" ht="59.25" customHeight="1" x14ac:dyDescent="0.25">
      <c r="A20" s="632"/>
      <c r="B20" s="632"/>
      <c r="C20" s="632"/>
      <c r="D20" s="632"/>
      <c r="E20" s="533" t="s">
        <v>445</v>
      </c>
      <c r="F20" s="581"/>
      <c r="G20" s="608"/>
      <c r="H20" s="609"/>
      <c r="I20" s="609"/>
      <c r="J20" s="610"/>
    </row>
    <row r="21" spans="1:10" ht="49.5" customHeight="1" x14ac:dyDescent="0.25">
      <c r="A21" s="632"/>
      <c r="B21" s="632"/>
      <c r="C21" s="632"/>
      <c r="D21" s="632"/>
      <c r="E21" s="533" t="s">
        <v>446</v>
      </c>
      <c r="F21" s="581"/>
      <c r="G21" s="573"/>
      <c r="H21" s="573"/>
      <c r="I21" s="573"/>
      <c r="J21" s="573"/>
    </row>
    <row r="22" spans="1:10" ht="49.5" customHeight="1" x14ac:dyDescent="0.25">
      <c r="A22" s="632"/>
      <c r="B22" s="632"/>
      <c r="C22" s="632"/>
      <c r="D22" s="632"/>
      <c r="E22" s="533" t="s">
        <v>447</v>
      </c>
      <c r="F22" s="581"/>
      <c r="G22" s="605"/>
      <c r="H22" s="606"/>
      <c r="I22" s="606"/>
      <c r="J22" s="607"/>
    </row>
    <row r="23" spans="1:10" ht="49.5" customHeight="1" x14ac:dyDescent="0.25">
      <c r="A23" s="632"/>
      <c r="B23" s="632"/>
      <c r="C23" s="632"/>
      <c r="D23" s="632"/>
      <c r="E23" s="533" t="s">
        <v>448</v>
      </c>
      <c r="F23" s="581"/>
      <c r="G23" s="608"/>
      <c r="H23" s="609"/>
      <c r="I23" s="609"/>
      <c r="J23" s="610"/>
    </row>
    <row r="24" spans="1:10" ht="49.5" customHeight="1" x14ac:dyDescent="0.25">
      <c r="A24" s="632"/>
      <c r="B24" s="632"/>
      <c r="C24" s="632"/>
      <c r="D24" s="632"/>
      <c r="E24" s="533" t="s">
        <v>449</v>
      </c>
      <c r="F24" s="581"/>
      <c r="G24" s="608"/>
      <c r="H24" s="609"/>
      <c r="I24" s="609"/>
      <c r="J24" s="610"/>
    </row>
    <row r="25" spans="1:10" ht="78.75" customHeight="1" x14ac:dyDescent="0.25">
      <c r="A25" s="632"/>
      <c r="B25" s="632"/>
      <c r="C25" s="632"/>
      <c r="D25" s="632"/>
      <c r="E25" s="582" t="s">
        <v>521</v>
      </c>
      <c r="F25" s="583"/>
      <c r="G25" s="602"/>
      <c r="H25" s="603"/>
      <c r="I25" s="603"/>
      <c r="J25" s="604"/>
    </row>
    <row r="26" spans="1:10" ht="51.75" customHeight="1" x14ac:dyDescent="0.25">
      <c r="A26" s="507" t="s">
        <v>7</v>
      </c>
      <c r="B26" s="518" t="s">
        <v>63</v>
      </c>
      <c r="C26" s="517" t="s">
        <v>66</v>
      </c>
      <c r="D26" s="517"/>
      <c r="E26" s="595" t="s">
        <v>250</v>
      </c>
      <c r="F26" s="517"/>
      <c r="G26" s="596" t="s">
        <v>251</v>
      </c>
      <c r="H26" s="597"/>
      <c r="I26" s="597"/>
      <c r="J26" s="598"/>
    </row>
    <row r="27" spans="1:10" ht="48.75" customHeight="1" x14ac:dyDescent="0.25">
      <c r="A27" s="508"/>
      <c r="B27" s="518"/>
      <c r="C27" s="519" t="s">
        <v>522</v>
      </c>
      <c r="D27" s="520"/>
      <c r="E27" s="599" t="s">
        <v>450</v>
      </c>
      <c r="F27" s="599"/>
      <c r="G27" s="600" t="s">
        <v>451</v>
      </c>
      <c r="H27" s="600"/>
      <c r="I27" s="600"/>
      <c r="J27" s="601"/>
    </row>
    <row r="28" spans="1:10" ht="51" customHeight="1" x14ac:dyDescent="0.25">
      <c r="A28" s="508"/>
      <c r="B28" s="518"/>
      <c r="C28" s="521" t="s">
        <v>452</v>
      </c>
      <c r="D28" s="522"/>
      <c r="E28" s="564" t="s">
        <v>453</v>
      </c>
      <c r="F28" s="564"/>
      <c r="G28" s="586" t="s">
        <v>454</v>
      </c>
      <c r="H28" s="586"/>
      <c r="I28" s="586"/>
      <c r="J28" s="587"/>
    </row>
    <row r="29" spans="1:10" ht="85.8" customHeight="1" x14ac:dyDescent="0.25">
      <c r="A29" s="508"/>
      <c r="B29" s="518"/>
      <c r="C29" s="521" t="s">
        <v>455</v>
      </c>
      <c r="D29" s="522"/>
      <c r="E29" s="584" t="s">
        <v>456</v>
      </c>
      <c r="F29" s="588"/>
      <c r="G29" s="586" t="s">
        <v>457</v>
      </c>
      <c r="H29" s="586"/>
      <c r="I29" s="586"/>
      <c r="J29" s="587"/>
    </row>
    <row r="30" spans="1:10" ht="81" customHeight="1" x14ac:dyDescent="0.25">
      <c r="A30" s="508"/>
      <c r="B30" s="518"/>
      <c r="C30" s="530" t="s">
        <v>458</v>
      </c>
      <c r="D30" s="531"/>
      <c r="E30" s="584" t="s">
        <v>459</v>
      </c>
      <c r="F30" s="585"/>
      <c r="G30" s="510"/>
      <c r="H30" s="510"/>
      <c r="I30" s="510"/>
      <c r="J30" s="510"/>
    </row>
    <row r="31" spans="1:10" ht="95.4" customHeight="1" x14ac:dyDescent="0.25">
      <c r="A31" s="508"/>
      <c r="B31" s="518"/>
      <c r="C31" s="521" t="s">
        <v>460</v>
      </c>
      <c r="D31" s="522"/>
      <c r="E31" s="532" t="s">
        <v>461</v>
      </c>
      <c r="F31" s="533"/>
      <c r="G31" s="510"/>
      <c r="H31" s="510"/>
      <c r="I31" s="510"/>
      <c r="J31" s="510"/>
    </row>
    <row r="32" spans="1:10" ht="52.5" customHeight="1" x14ac:dyDescent="0.25">
      <c r="A32" s="508"/>
      <c r="B32" s="518"/>
      <c r="C32" s="521" t="s">
        <v>462</v>
      </c>
      <c r="D32" s="522"/>
      <c r="E32" s="538" t="s">
        <v>463</v>
      </c>
      <c r="F32" s="539"/>
      <c r="G32" s="509"/>
      <c r="H32" s="509"/>
      <c r="I32" s="509"/>
      <c r="J32" s="509"/>
    </row>
    <row r="33" spans="1:11" ht="47.25" customHeight="1" x14ac:dyDescent="0.25">
      <c r="A33" s="508"/>
      <c r="B33" s="518"/>
      <c r="C33" s="521" t="s">
        <v>464</v>
      </c>
      <c r="D33" s="522"/>
      <c r="E33" s="540" t="s">
        <v>514</v>
      </c>
      <c r="F33" s="541"/>
      <c r="G33" s="509"/>
      <c r="H33" s="509"/>
      <c r="I33" s="509"/>
      <c r="J33" s="509"/>
    </row>
    <row r="34" spans="1:11" ht="63" customHeight="1" x14ac:dyDescent="0.25">
      <c r="A34" s="508"/>
      <c r="B34" s="518"/>
      <c r="C34" s="521" t="s">
        <v>465</v>
      </c>
      <c r="D34" s="522"/>
      <c r="E34" s="564" t="s">
        <v>527</v>
      </c>
      <c r="F34" s="564"/>
      <c r="G34" s="573"/>
      <c r="H34" s="573"/>
      <c r="I34" s="573"/>
      <c r="J34" s="525"/>
    </row>
    <row r="35" spans="1:11" ht="51" customHeight="1" x14ac:dyDescent="0.25">
      <c r="A35" s="508"/>
      <c r="B35" s="518"/>
      <c r="C35" s="521" t="s">
        <v>466</v>
      </c>
      <c r="D35" s="522"/>
      <c r="E35" s="592"/>
      <c r="F35" s="592"/>
      <c r="G35" s="592"/>
      <c r="H35" s="592"/>
      <c r="I35" s="592"/>
      <c r="J35" s="593"/>
    </row>
    <row r="36" spans="1:11" ht="30" customHeight="1" x14ac:dyDescent="0.25">
      <c r="A36" s="508"/>
      <c r="B36" s="518"/>
      <c r="C36" s="534" t="s">
        <v>523</v>
      </c>
      <c r="D36" s="535"/>
      <c r="E36" s="546"/>
      <c r="F36" s="547"/>
      <c r="G36" s="546"/>
      <c r="H36" s="579"/>
      <c r="I36" s="579"/>
      <c r="J36" s="547"/>
    </row>
    <row r="37" spans="1:11" ht="30" customHeight="1" x14ac:dyDescent="0.25">
      <c r="A37" s="508"/>
      <c r="B37" s="518"/>
      <c r="C37" s="534" t="s">
        <v>524</v>
      </c>
      <c r="D37" s="535"/>
      <c r="E37" s="546"/>
      <c r="F37" s="547"/>
      <c r="G37" s="546"/>
      <c r="H37" s="579"/>
      <c r="I37" s="579"/>
      <c r="J37" s="547"/>
    </row>
    <row r="38" spans="1:11" ht="36" customHeight="1" x14ac:dyDescent="0.25">
      <c r="A38" s="508"/>
      <c r="B38" s="518"/>
      <c r="C38" s="527" t="s">
        <v>525</v>
      </c>
      <c r="D38" s="527"/>
      <c r="E38" s="594"/>
      <c r="F38" s="594"/>
      <c r="G38" s="594"/>
      <c r="H38" s="594"/>
      <c r="I38" s="594"/>
      <c r="J38" s="594"/>
    </row>
    <row r="39" spans="1:11" ht="66" customHeight="1" thickBot="1" x14ac:dyDescent="0.35">
      <c r="A39" s="508"/>
      <c r="B39" s="507" t="s">
        <v>62</v>
      </c>
      <c r="C39" s="517" t="s">
        <v>67</v>
      </c>
      <c r="D39" s="517"/>
      <c r="E39" s="512" t="s">
        <v>252</v>
      </c>
      <c r="F39" s="513"/>
      <c r="G39" s="514" t="s">
        <v>253</v>
      </c>
      <c r="H39" s="515"/>
      <c r="I39" s="515"/>
      <c r="J39" s="516"/>
    </row>
    <row r="40" spans="1:11" ht="72" customHeight="1" x14ac:dyDescent="0.25">
      <c r="A40" s="508"/>
      <c r="B40" s="508"/>
      <c r="C40" s="528" t="s">
        <v>467</v>
      </c>
      <c r="D40" s="529"/>
      <c r="E40" s="554" t="s">
        <v>545</v>
      </c>
      <c r="F40" s="555"/>
      <c r="G40" s="556" t="s">
        <v>529</v>
      </c>
      <c r="H40" s="557"/>
      <c r="I40" s="557"/>
      <c r="J40" s="558"/>
    </row>
    <row r="41" spans="1:11" ht="111" customHeight="1" x14ac:dyDescent="0.25">
      <c r="A41" s="508"/>
      <c r="B41" s="508"/>
      <c r="C41" s="523" t="s">
        <v>468</v>
      </c>
      <c r="D41" s="524"/>
      <c r="E41" s="559" t="s">
        <v>537</v>
      </c>
      <c r="F41" s="524"/>
      <c r="G41" s="560" t="s">
        <v>470</v>
      </c>
      <c r="H41" s="561"/>
      <c r="I41" s="561"/>
      <c r="J41" s="562"/>
    </row>
    <row r="42" spans="1:11" ht="83.25" customHeight="1" x14ac:dyDescent="0.25">
      <c r="A42" s="508"/>
      <c r="B42" s="508"/>
      <c r="C42" s="523" t="s">
        <v>471</v>
      </c>
      <c r="D42" s="524"/>
      <c r="E42" s="568" t="s">
        <v>541</v>
      </c>
      <c r="F42" s="569"/>
      <c r="G42" s="570" t="s">
        <v>546</v>
      </c>
      <c r="H42" s="571"/>
      <c r="I42" s="571"/>
      <c r="J42" s="572"/>
    </row>
    <row r="43" spans="1:11" ht="48" customHeight="1" x14ac:dyDescent="0.25">
      <c r="A43" s="508"/>
      <c r="B43" s="508"/>
      <c r="C43" s="523" t="s">
        <v>558</v>
      </c>
      <c r="D43" s="525"/>
      <c r="E43" s="568" t="s">
        <v>528</v>
      </c>
      <c r="F43" s="569"/>
      <c r="G43" s="589" t="s">
        <v>473</v>
      </c>
      <c r="H43" s="590"/>
      <c r="I43" s="590"/>
      <c r="J43" s="591"/>
    </row>
    <row r="44" spans="1:11" ht="45.75" customHeight="1" x14ac:dyDescent="0.25">
      <c r="A44" s="508"/>
      <c r="B44" s="508"/>
      <c r="C44" s="526" t="s">
        <v>474</v>
      </c>
      <c r="D44" s="525"/>
      <c r="E44" s="559" t="s">
        <v>469</v>
      </c>
      <c r="F44" s="524"/>
      <c r="G44" s="523"/>
      <c r="H44" s="564"/>
      <c r="I44" s="564"/>
      <c r="J44" s="524"/>
    </row>
    <row r="45" spans="1:11" ht="90.75" customHeight="1" x14ac:dyDescent="0.25">
      <c r="A45" s="508"/>
      <c r="B45" s="508"/>
      <c r="C45" s="526" t="s">
        <v>475</v>
      </c>
      <c r="D45" s="525"/>
      <c r="E45" s="580" t="s">
        <v>472</v>
      </c>
      <c r="F45" s="569"/>
      <c r="G45" s="565" t="s">
        <v>533</v>
      </c>
      <c r="H45" s="566"/>
      <c r="I45" s="566"/>
      <c r="J45" s="567"/>
    </row>
    <row r="46" spans="1:11" ht="67.5" customHeight="1" x14ac:dyDescent="0.25">
      <c r="A46" s="508"/>
      <c r="B46" s="508"/>
      <c r="C46" s="536" t="s">
        <v>476</v>
      </c>
      <c r="D46" s="537"/>
      <c r="E46" s="511"/>
      <c r="F46" s="511"/>
      <c r="G46" s="576" t="s">
        <v>536</v>
      </c>
      <c r="H46" s="577"/>
      <c r="I46" s="577"/>
      <c r="J46" s="578"/>
      <c r="K46" s="270"/>
    </row>
    <row r="47" spans="1:11" ht="68.400000000000006" customHeight="1" x14ac:dyDescent="0.25">
      <c r="A47" s="508"/>
      <c r="B47" s="508"/>
      <c r="C47" s="523" t="s">
        <v>477</v>
      </c>
      <c r="D47" s="525"/>
      <c r="E47" s="526"/>
      <c r="F47" s="525"/>
      <c r="G47" s="523"/>
      <c r="H47" s="564"/>
      <c r="I47" s="564"/>
      <c r="J47" s="524"/>
    </row>
    <row r="48" spans="1:11" ht="73.8" customHeight="1" x14ac:dyDescent="0.25">
      <c r="A48" s="508"/>
      <c r="B48" s="508"/>
      <c r="C48" s="523" t="s">
        <v>478</v>
      </c>
      <c r="D48" s="525"/>
      <c r="E48" s="552"/>
      <c r="F48" s="553"/>
      <c r="G48" s="552"/>
      <c r="H48" s="575"/>
      <c r="I48" s="575"/>
      <c r="J48" s="553"/>
    </row>
    <row r="49" spans="1:10" ht="61.8" customHeight="1" x14ac:dyDescent="0.25">
      <c r="A49" s="508"/>
      <c r="B49" s="508"/>
      <c r="C49" s="523" t="s">
        <v>479</v>
      </c>
      <c r="D49" s="525"/>
      <c r="E49" s="526"/>
      <c r="F49" s="525"/>
      <c r="G49" s="526"/>
      <c r="H49" s="573"/>
      <c r="I49" s="573"/>
      <c r="J49" s="525"/>
    </row>
    <row r="50" spans="1:10" ht="61.8" customHeight="1" x14ac:dyDescent="0.25">
      <c r="A50" s="508"/>
      <c r="B50" s="508"/>
      <c r="C50" s="548" t="s">
        <v>480</v>
      </c>
      <c r="D50" s="549"/>
      <c r="E50" s="552"/>
      <c r="F50" s="553"/>
      <c r="G50" s="552"/>
      <c r="H50" s="575"/>
      <c r="I50" s="575"/>
      <c r="J50" s="553"/>
    </row>
    <row r="51" spans="1:10" ht="66.599999999999994" customHeight="1" x14ac:dyDescent="0.25">
      <c r="A51" s="508"/>
      <c r="B51" s="508"/>
      <c r="C51" s="542" t="s">
        <v>481</v>
      </c>
      <c r="D51" s="543"/>
      <c r="E51" s="544"/>
      <c r="F51" s="545"/>
      <c r="G51" s="544"/>
      <c r="H51" s="574"/>
      <c r="I51" s="574"/>
      <c r="J51" s="545"/>
    </row>
    <row r="52" spans="1:10" ht="70.8" customHeight="1" x14ac:dyDescent="0.25">
      <c r="A52" s="508"/>
      <c r="B52" s="508"/>
      <c r="C52" s="550" t="s">
        <v>526</v>
      </c>
      <c r="D52" s="551"/>
      <c r="E52" s="563"/>
      <c r="F52" s="563"/>
      <c r="G52" s="563"/>
      <c r="H52" s="563"/>
      <c r="I52" s="563"/>
      <c r="J52" s="563"/>
    </row>
    <row r="53" spans="1:10" x14ac:dyDescent="0.25">
      <c r="E53" s="341"/>
      <c r="F53" s="341"/>
      <c r="G53" s="341"/>
      <c r="H53" s="341"/>
      <c r="I53" s="341"/>
      <c r="J53" s="341"/>
    </row>
    <row r="54" spans="1:10" x14ac:dyDescent="0.25">
      <c r="E54" s="341"/>
      <c r="F54" s="341"/>
      <c r="G54" s="341"/>
      <c r="H54" s="341"/>
      <c r="I54" s="341"/>
      <c r="J54" s="341"/>
    </row>
    <row r="55" spans="1:10" x14ac:dyDescent="0.25">
      <c r="E55" s="341"/>
      <c r="F55" s="341"/>
      <c r="G55" s="341"/>
      <c r="H55" s="341"/>
      <c r="I55" s="341"/>
      <c r="J55" s="341"/>
    </row>
    <row r="56" spans="1:10" x14ac:dyDescent="0.25">
      <c r="E56" s="341"/>
      <c r="F56" s="341"/>
      <c r="G56" s="341"/>
      <c r="H56" s="341"/>
      <c r="I56" s="341"/>
      <c r="J56" s="341"/>
    </row>
    <row r="57" spans="1:10" x14ac:dyDescent="0.25">
      <c r="E57" s="341"/>
      <c r="F57" s="341"/>
      <c r="G57" s="341"/>
      <c r="H57" s="341"/>
      <c r="I57" s="341"/>
      <c r="J57" s="341"/>
    </row>
    <row r="58" spans="1:10" x14ac:dyDescent="0.25">
      <c r="E58" s="341"/>
      <c r="F58" s="341"/>
      <c r="G58" s="341"/>
      <c r="H58" s="341"/>
      <c r="I58" s="341"/>
      <c r="J58" s="341"/>
    </row>
    <row r="59" spans="1:10" x14ac:dyDescent="0.25">
      <c r="E59" s="341"/>
      <c r="F59" s="341"/>
      <c r="G59" s="341"/>
      <c r="H59" s="341"/>
      <c r="I59" s="341"/>
      <c r="J59" s="341"/>
    </row>
    <row r="60" spans="1:10" x14ac:dyDescent="0.25">
      <c r="E60" s="341"/>
      <c r="F60" s="341"/>
      <c r="G60" s="341"/>
      <c r="H60" s="341"/>
      <c r="I60" s="341"/>
      <c r="J60" s="341"/>
    </row>
    <row r="61" spans="1:10" x14ac:dyDescent="0.25">
      <c r="E61" s="341"/>
      <c r="F61" s="341"/>
      <c r="G61" s="341"/>
      <c r="H61" s="341"/>
      <c r="I61" s="341"/>
      <c r="J61" s="341"/>
    </row>
    <row r="62" spans="1:10" x14ac:dyDescent="0.25">
      <c r="E62" s="341"/>
      <c r="F62" s="341"/>
      <c r="G62" s="341"/>
      <c r="H62" s="341"/>
      <c r="I62" s="341"/>
      <c r="J62" s="341"/>
    </row>
    <row r="63" spans="1:10" x14ac:dyDescent="0.25">
      <c r="E63" s="341"/>
      <c r="F63" s="341"/>
      <c r="G63" s="341"/>
      <c r="H63" s="341"/>
      <c r="I63" s="341"/>
      <c r="J63" s="341"/>
    </row>
    <row r="64" spans="1:10" x14ac:dyDescent="0.25">
      <c r="E64" s="341"/>
      <c r="F64" s="341"/>
      <c r="G64" s="341"/>
      <c r="H64" s="341"/>
      <c r="I64" s="341"/>
      <c r="J64" s="341"/>
    </row>
    <row r="65" spans="5:10" x14ac:dyDescent="0.25">
      <c r="E65" s="341"/>
      <c r="F65" s="341"/>
      <c r="G65" s="341"/>
      <c r="H65" s="341"/>
      <c r="I65" s="341"/>
      <c r="J65" s="341"/>
    </row>
    <row r="66" spans="5:10" x14ac:dyDescent="0.25">
      <c r="E66" s="341"/>
      <c r="F66" s="341"/>
      <c r="G66" s="341"/>
      <c r="H66" s="341"/>
      <c r="I66" s="341"/>
      <c r="J66" s="341"/>
    </row>
    <row r="67" spans="5:10" x14ac:dyDescent="0.25">
      <c r="E67" s="341"/>
      <c r="F67" s="341"/>
      <c r="G67" s="341"/>
      <c r="H67" s="341"/>
      <c r="I67" s="341"/>
      <c r="J67" s="341"/>
    </row>
    <row r="68" spans="5:10" x14ac:dyDescent="0.25">
      <c r="E68" s="341"/>
      <c r="F68" s="341"/>
      <c r="G68" s="341"/>
      <c r="H68" s="341"/>
      <c r="I68" s="341"/>
      <c r="J68" s="341"/>
    </row>
    <row r="69" spans="5:10" x14ac:dyDescent="0.25">
      <c r="E69" s="341"/>
      <c r="F69" s="341"/>
      <c r="G69" s="341"/>
      <c r="H69" s="341"/>
      <c r="I69" s="341"/>
      <c r="J69" s="341"/>
    </row>
    <row r="70" spans="5:10" x14ac:dyDescent="0.25">
      <c r="E70" s="341"/>
      <c r="F70" s="341"/>
      <c r="G70" s="341"/>
      <c r="H70" s="341"/>
      <c r="I70" s="341"/>
      <c r="J70" s="341"/>
    </row>
    <row r="71" spans="5:10" x14ac:dyDescent="0.25">
      <c r="E71" s="341"/>
      <c r="F71" s="341"/>
      <c r="G71" s="341"/>
      <c r="H71" s="341"/>
      <c r="I71" s="341"/>
      <c r="J71" s="341"/>
    </row>
    <row r="72" spans="5:10" x14ac:dyDescent="0.25">
      <c r="E72" s="341"/>
      <c r="F72" s="341"/>
      <c r="G72" s="341"/>
      <c r="H72" s="341"/>
      <c r="I72" s="341"/>
      <c r="J72" s="341"/>
    </row>
    <row r="73" spans="5:10" x14ac:dyDescent="0.25">
      <c r="E73" s="341"/>
      <c r="F73" s="341"/>
      <c r="G73" s="341"/>
      <c r="H73" s="341"/>
      <c r="I73" s="341"/>
      <c r="J73" s="341"/>
    </row>
    <row r="74" spans="5:10" x14ac:dyDescent="0.25">
      <c r="E74" s="341"/>
      <c r="F74" s="341"/>
      <c r="G74" s="341"/>
      <c r="H74" s="341"/>
      <c r="I74" s="341"/>
      <c r="J74" s="341"/>
    </row>
    <row r="75" spans="5:10" x14ac:dyDescent="0.25">
      <c r="E75" s="341"/>
      <c r="F75" s="341"/>
      <c r="G75" s="341"/>
      <c r="H75" s="341"/>
      <c r="I75" s="341"/>
      <c r="J75" s="341"/>
    </row>
    <row r="76" spans="5:10" x14ac:dyDescent="0.25">
      <c r="E76" s="341"/>
      <c r="F76" s="341"/>
      <c r="G76" s="341"/>
      <c r="H76" s="341"/>
      <c r="I76" s="341"/>
      <c r="J76" s="341"/>
    </row>
    <row r="77" spans="5:10" x14ac:dyDescent="0.25">
      <c r="E77" s="341"/>
      <c r="F77" s="341"/>
      <c r="G77" s="341"/>
      <c r="H77" s="341"/>
      <c r="I77" s="341"/>
      <c r="J77" s="341"/>
    </row>
    <row r="78" spans="5:10" x14ac:dyDescent="0.25">
      <c r="E78" s="341"/>
      <c r="F78" s="341"/>
      <c r="G78" s="341"/>
      <c r="H78" s="341"/>
      <c r="I78" s="341"/>
      <c r="J78" s="341"/>
    </row>
    <row r="79" spans="5:10" x14ac:dyDescent="0.25">
      <c r="E79" s="341"/>
      <c r="F79" s="341"/>
      <c r="G79" s="341"/>
      <c r="H79" s="341"/>
      <c r="I79" s="341"/>
      <c r="J79" s="341"/>
    </row>
    <row r="80" spans="5:10" x14ac:dyDescent="0.25">
      <c r="E80" s="341"/>
      <c r="F80" s="341"/>
      <c r="G80" s="341"/>
      <c r="H80" s="341"/>
      <c r="I80" s="341"/>
      <c r="J80" s="341"/>
    </row>
    <row r="81" spans="5:10" x14ac:dyDescent="0.25">
      <c r="E81" s="341"/>
      <c r="F81" s="341"/>
      <c r="G81" s="341"/>
      <c r="H81" s="341"/>
      <c r="I81" s="341"/>
      <c r="J81" s="341"/>
    </row>
    <row r="82" spans="5:10" x14ac:dyDescent="0.25">
      <c r="E82" s="341"/>
      <c r="F82" s="341"/>
      <c r="G82" s="341"/>
      <c r="H82" s="341"/>
      <c r="I82" s="341"/>
      <c r="J82" s="341"/>
    </row>
    <row r="83" spans="5:10" x14ac:dyDescent="0.25">
      <c r="E83" s="341"/>
      <c r="F83" s="341"/>
      <c r="G83" s="341"/>
      <c r="H83" s="341"/>
      <c r="I83" s="341"/>
      <c r="J83" s="341"/>
    </row>
    <row r="84" spans="5:10" x14ac:dyDescent="0.25">
      <c r="E84" s="341"/>
      <c r="F84" s="341"/>
      <c r="G84" s="341"/>
      <c r="H84" s="341"/>
      <c r="I84" s="341"/>
      <c r="J84" s="341"/>
    </row>
    <row r="85" spans="5:10" x14ac:dyDescent="0.25">
      <c r="E85" s="341"/>
      <c r="F85" s="341"/>
      <c r="G85" s="341"/>
      <c r="H85" s="341"/>
      <c r="I85" s="341"/>
      <c r="J85" s="341"/>
    </row>
    <row r="86" spans="5:10" x14ac:dyDescent="0.25">
      <c r="E86" s="341"/>
      <c r="F86" s="341"/>
      <c r="G86" s="341"/>
      <c r="H86" s="341"/>
      <c r="I86" s="341"/>
      <c r="J86" s="341"/>
    </row>
    <row r="87" spans="5:10" x14ac:dyDescent="0.25">
      <c r="E87" s="341"/>
      <c r="F87" s="341"/>
      <c r="G87" s="341"/>
      <c r="H87" s="341"/>
      <c r="I87" s="341"/>
      <c r="J87" s="341"/>
    </row>
    <row r="88" spans="5:10" x14ac:dyDescent="0.25">
      <c r="E88" s="341"/>
      <c r="F88" s="341"/>
      <c r="G88" s="341"/>
      <c r="H88" s="341"/>
      <c r="I88" s="341"/>
      <c r="J88" s="341"/>
    </row>
    <row r="89" spans="5:10" x14ac:dyDescent="0.25">
      <c r="E89" s="341"/>
      <c r="F89" s="341"/>
      <c r="G89" s="341"/>
      <c r="H89" s="341"/>
      <c r="I89" s="341"/>
      <c r="J89" s="341"/>
    </row>
    <row r="90" spans="5:10" x14ac:dyDescent="0.25">
      <c r="E90" s="341"/>
      <c r="F90" s="341"/>
      <c r="G90" s="341"/>
      <c r="H90" s="341"/>
      <c r="I90" s="341"/>
      <c r="J90" s="341"/>
    </row>
    <row r="91" spans="5:10" x14ac:dyDescent="0.25">
      <c r="E91" s="341"/>
      <c r="F91" s="341"/>
      <c r="G91" s="341"/>
      <c r="H91" s="341"/>
      <c r="I91" s="341"/>
      <c r="J91" s="341"/>
    </row>
    <row r="92" spans="5:10" x14ac:dyDescent="0.25">
      <c r="E92" s="341"/>
      <c r="F92" s="341"/>
      <c r="G92" s="341"/>
      <c r="H92" s="341"/>
      <c r="I92" s="341"/>
      <c r="J92" s="341"/>
    </row>
    <row r="93" spans="5:10" x14ac:dyDescent="0.25">
      <c r="E93" s="341"/>
      <c r="F93" s="341"/>
      <c r="G93" s="341"/>
      <c r="H93" s="341"/>
      <c r="I93" s="341"/>
      <c r="J93" s="341"/>
    </row>
    <row r="94" spans="5:10" x14ac:dyDescent="0.25">
      <c r="E94" s="341"/>
      <c r="F94" s="341"/>
      <c r="G94" s="341"/>
      <c r="H94" s="341"/>
      <c r="I94" s="341"/>
      <c r="J94" s="341"/>
    </row>
    <row r="95" spans="5:10" x14ac:dyDescent="0.25">
      <c r="E95" s="341"/>
      <c r="F95" s="341"/>
      <c r="G95" s="341"/>
      <c r="H95" s="341"/>
      <c r="I95" s="341"/>
      <c r="J95" s="341"/>
    </row>
    <row r="96" spans="5:10" x14ac:dyDescent="0.25">
      <c r="E96" s="341"/>
      <c r="F96" s="341"/>
      <c r="G96" s="341"/>
      <c r="H96" s="341"/>
      <c r="I96" s="341"/>
      <c r="J96" s="341"/>
    </row>
    <row r="97" spans="5:10" x14ac:dyDescent="0.25">
      <c r="E97" s="341"/>
      <c r="F97" s="341"/>
      <c r="G97" s="341"/>
      <c r="H97" s="341"/>
      <c r="I97" s="341"/>
      <c r="J97" s="341"/>
    </row>
    <row r="98" spans="5:10" x14ac:dyDescent="0.25">
      <c r="E98" s="341"/>
      <c r="F98" s="341"/>
      <c r="G98" s="341"/>
      <c r="H98" s="341"/>
      <c r="I98" s="341"/>
      <c r="J98" s="341"/>
    </row>
    <row r="99" spans="5:10" x14ac:dyDescent="0.25">
      <c r="E99" s="341"/>
      <c r="F99" s="341"/>
      <c r="G99" s="341"/>
      <c r="H99" s="341"/>
      <c r="I99" s="341"/>
      <c r="J99" s="341"/>
    </row>
    <row r="100" spans="5:10" x14ac:dyDescent="0.25">
      <c r="E100" s="341"/>
      <c r="F100" s="341"/>
      <c r="G100" s="341"/>
      <c r="H100" s="341"/>
      <c r="I100" s="341"/>
      <c r="J100" s="341"/>
    </row>
    <row r="101" spans="5:10" x14ac:dyDescent="0.25">
      <c r="E101" s="341"/>
      <c r="F101" s="341"/>
      <c r="G101" s="341"/>
      <c r="H101" s="341"/>
      <c r="I101" s="341"/>
      <c r="J101" s="341"/>
    </row>
    <row r="102" spans="5:10" x14ac:dyDescent="0.25">
      <c r="E102" s="341"/>
      <c r="F102" s="341"/>
      <c r="G102" s="341"/>
      <c r="H102" s="341"/>
      <c r="I102" s="341"/>
      <c r="J102" s="341"/>
    </row>
    <row r="103" spans="5:10" x14ac:dyDescent="0.25">
      <c r="E103" s="341"/>
      <c r="F103" s="341"/>
      <c r="G103" s="341"/>
      <c r="H103" s="341"/>
      <c r="I103" s="341"/>
      <c r="J103" s="341"/>
    </row>
    <row r="104" spans="5:10" x14ac:dyDescent="0.25">
      <c r="E104" s="341"/>
      <c r="F104" s="341"/>
      <c r="G104" s="341"/>
      <c r="H104" s="341"/>
      <c r="I104" s="341"/>
      <c r="J104" s="341"/>
    </row>
    <row r="105" spans="5:10" x14ac:dyDescent="0.25">
      <c r="E105" s="341"/>
      <c r="F105" s="341"/>
      <c r="G105" s="341"/>
      <c r="H105" s="341"/>
      <c r="I105" s="341"/>
      <c r="J105" s="341"/>
    </row>
    <row r="106" spans="5:10" x14ac:dyDescent="0.25">
      <c r="E106" s="341"/>
      <c r="F106" s="341"/>
      <c r="G106" s="341"/>
      <c r="H106" s="341"/>
      <c r="I106" s="341"/>
      <c r="J106" s="341"/>
    </row>
    <row r="107" spans="5:10" x14ac:dyDescent="0.25">
      <c r="E107" s="341"/>
      <c r="F107" s="341"/>
      <c r="G107" s="341"/>
      <c r="H107" s="341"/>
      <c r="I107" s="341"/>
      <c r="J107" s="341"/>
    </row>
    <row r="108" spans="5:10" x14ac:dyDescent="0.25">
      <c r="E108" s="341"/>
      <c r="F108" s="341"/>
      <c r="G108" s="341"/>
      <c r="H108" s="341"/>
      <c r="I108" s="341"/>
      <c r="J108" s="341"/>
    </row>
    <row r="109" spans="5:10" x14ac:dyDescent="0.25">
      <c r="E109" s="341"/>
      <c r="F109" s="341"/>
      <c r="G109" s="341"/>
      <c r="H109" s="341"/>
      <c r="I109" s="341"/>
      <c r="J109" s="341"/>
    </row>
    <row r="110" spans="5:10" x14ac:dyDescent="0.25">
      <c r="E110" s="341"/>
      <c r="F110" s="341"/>
      <c r="G110" s="341"/>
      <c r="H110" s="341"/>
      <c r="I110" s="341"/>
      <c r="J110" s="341"/>
    </row>
    <row r="111" spans="5:10" x14ac:dyDescent="0.25">
      <c r="E111" s="341"/>
      <c r="F111" s="341"/>
      <c r="G111" s="341"/>
      <c r="H111" s="341"/>
      <c r="I111" s="341"/>
      <c r="J111" s="341"/>
    </row>
    <row r="112" spans="5:10" x14ac:dyDescent="0.25">
      <c r="E112" s="341"/>
      <c r="F112" s="341"/>
      <c r="G112" s="341"/>
      <c r="H112" s="341"/>
      <c r="I112" s="341"/>
      <c r="J112" s="341"/>
    </row>
    <row r="113" spans="5:10" x14ac:dyDescent="0.25">
      <c r="E113" s="341"/>
      <c r="F113" s="341"/>
      <c r="G113" s="341"/>
      <c r="H113" s="341"/>
      <c r="I113" s="341"/>
      <c r="J113" s="341"/>
    </row>
    <row r="114" spans="5:10" x14ac:dyDescent="0.25">
      <c r="E114" s="341"/>
      <c r="F114" s="341"/>
      <c r="G114" s="341"/>
      <c r="H114" s="341"/>
      <c r="I114" s="341"/>
      <c r="J114" s="341"/>
    </row>
    <row r="115" spans="5:10" x14ac:dyDescent="0.25">
      <c r="E115" s="341"/>
      <c r="F115" s="341"/>
      <c r="G115" s="341"/>
      <c r="H115" s="341"/>
      <c r="I115" s="341"/>
      <c r="J115" s="341"/>
    </row>
    <row r="116" spans="5:10" x14ac:dyDescent="0.25">
      <c r="E116" s="341"/>
      <c r="F116" s="341"/>
      <c r="G116" s="341"/>
      <c r="H116" s="341"/>
      <c r="I116" s="341"/>
      <c r="J116" s="341"/>
    </row>
    <row r="117" spans="5:10" x14ac:dyDescent="0.25">
      <c r="E117" s="341"/>
      <c r="F117" s="341"/>
      <c r="G117" s="341"/>
      <c r="H117" s="341"/>
      <c r="I117" s="341"/>
      <c r="J117" s="341"/>
    </row>
    <row r="118" spans="5:10" x14ac:dyDescent="0.25">
      <c r="E118" s="341"/>
      <c r="F118" s="341"/>
      <c r="G118" s="341"/>
      <c r="H118" s="341"/>
      <c r="I118" s="341"/>
      <c r="J118" s="341"/>
    </row>
    <row r="119" spans="5:10" x14ac:dyDescent="0.25">
      <c r="E119" s="341"/>
      <c r="F119" s="341"/>
      <c r="G119" s="341"/>
      <c r="H119" s="341"/>
      <c r="I119" s="341"/>
      <c r="J119" s="341"/>
    </row>
    <row r="120" spans="5:10" x14ac:dyDescent="0.25">
      <c r="E120" s="341"/>
      <c r="F120" s="341"/>
      <c r="G120" s="341"/>
      <c r="H120" s="341"/>
      <c r="I120" s="341"/>
      <c r="J120" s="341"/>
    </row>
    <row r="121" spans="5:10" x14ac:dyDescent="0.25">
      <c r="E121" s="341"/>
      <c r="F121" s="341"/>
      <c r="G121" s="341"/>
      <c r="H121" s="341"/>
      <c r="I121" s="341"/>
      <c r="J121" s="341"/>
    </row>
    <row r="122" spans="5:10" x14ac:dyDescent="0.25">
      <c r="E122" s="341"/>
      <c r="F122" s="341"/>
      <c r="G122" s="341"/>
      <c r="H122" s="341"/>
      <c r="I122" s="341"/>
      <c r="J122" s="341"/>
    </row>
    <row r="123" spans="5:10" x14ac:dyDescent="0.25">
      <c r="E123" s="341"/>
      <c r="F123" s="341"/>
      <c r="G123" s="341"/>
      <c r="H123" s="341"/>
      <c r="I123" s="341"/>
      <c r="J123" s="341"/>
    </row>
    <row r="124" spans="5:10" x14ac:dyDescent="0.25">
      <c r="E124" s="341"/>
      <c r="F124" s="341"/>
      <c r="G124" s="341"/>
      <c r="H124" s="341"/>
      <c r="I124" s="341"/>
      <c r="J124" s="341"/>
    </row>
    <row r="125" spans="5:10" x14ac:dyDescent="0.25">
      <c r="E125" s="341"/>
      <c r="F125" s="341"/>
      <c r="G125" s="341"/>
      <c r="H125" s="341"/>
      <c r="I125" s="341"/>
      <c r="J125" s="341"/>
    </row>
    <row r="126" spans="5:10" x14ac:dyDescent="0.25">
      <c r="E126" s="341"/>
      <c r="F126" s="341"/>
      <c r="G126" s="341"/>
      <c r="H126" s="341"/>
      <c r="I126" s="341"/>
      <c r="J126" s="341"/>
    </row>
    <row r="127" spans="5:10" x14ac:dyDescent="0.25">
      <c r="E127" s="341"/>
      <c r="F127" s="341"/>
      <c r="G127" s="341"/>
      <c r="H127" s="341"/>
      <c r="I127" s="341"/>
      <c r="J127" s="341"/>
    </row>
    <row r="128" spans="5:10" x14ac:dyDescent="0.25">
      <c r="E128" s="341"/>
      <c r="F128" s="341"/>
      <c r="G128" s="341"/>
      <c r="H128" s="341"/>
      <c r="I128" s="341"/>
      <c r="J128" s="341"/>
    </row>
  </sheetData>
  <sheetProtection selectLockedCells="1"/>
  <mergeCells count="283">
    <mergeCell ref="C1:G2"/>
    <mergeCell ref="C3:G4"/>
    <mergeCell ref="A1:B4"/>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5"/>
    <mergeCell ref="E13:F13"/>
    <mergeCell ref="G13:J13"/>
    <mergeCell ref="E17:F17"/>
    <mergeCell ref="G17:J17"/>
    <mergeCell ref="E20:F20"/>
    <mergeCell ref="G20:J20"/>
    <mergeCell ref="G26:J26"/>
    <mergeCell ref="E27:F27"/>
    <mergeCell ref="G27:J27"/>
    <mergeCell ref="G21:J21"/>
    <mergeCell ref="G25:J25"/>
    <mergeCell ref="G22:J22"/>
    <mergeCell ref="G23:J23"/>
    <mergeCell ref="G24:J24"/>
    <mergeCell ref="E22:F22"/>
    <mergeCell ref="E23:F23"/>
    <mergeCell ref="E24:F24"/>
    <mergeCell ref="G50:J50"/>
    <mergeCell ref="E36:F36"/>
    <mergeCell ref="G46:J46"/>
    <mergeCell ref="G47:J47"/>
    <mergeCell ref="G36:J36"/>
    <mergeCell ref="G37:J37"/>
    <mergeCell ref="E45:F45"/>
    <mergeCell ref="E21:F21"/>
    <mergeCell ref="E25:F25"/>
    <mergeCell ref="E30:F30"/>
    <mergeCell ref="E28:F28"/>
    <mergeCell ref="G28:J28"/>
    <mergeCell ref="E29:F29"/>
    <mergeCell ref="G29:J29"/>
    <mergeCell ref="G43:J43"/>
    <mergeCell ref="E34:F34"/>
    <mergeCell ref="G34:J34"/>
    <mergeCell ref="E35:F35"/>
    <mergeCell ref="G35:J35"/>
    <mergeCell ref="E38:F38"/>
    <mergeCell ref="G38:J38"/>
    <mergeCell ref="E48:F48"/>
    <mergeCell ref="G48:J48"/>
    <mergeCell ref="E26:F26"/>
    <mergeCell ref="G57:J57"/>
    <mergeCell ref="E40:F40"/>
    <mergeCell ref="G40:J40"/>
    <mergeCell ref="E41:F41"/>
    <mergeCell ref="G41:J41"/>
    <mergeCell ref="E52:F52"/>
    <mergeCell ref="G52:J52"/>
    <mergeCell ref="E44:F44"/>
    <mergeCell ref="G44:J44"/>
    <mergeCell ref="G45:J45"/>
    <mergeCell ref="E42:F42"/>
    <mergeCell ref="G42:J42"/>
    <mergeCell ref="E53:F53"/>
    <mergeCell ref="E49:F49"/>
    <mergeCell ref="G55:J55"/>
    <mergeCell ref="E56:F56"/>
    <mergeCell ref="G56:J56"/>
    <mergeCell ref="E47:F47"/>
    <mergeCell ref="E55:F55"/>
    <mergeCell ref="G49:J49"/>
    <mergeCell ref="G51:J51"/>
    <mergeCell ref="G53:J53"/>
    <mergeCell ref="G54:J54"/>
    <mergeCell ref="E43:F43"/>
    <mergeCell ref="G61:J61"/>
    <mergeCell ref="E62:F62"/>
    <mergeCell ref="G62:J62"/>
    <mergeCell ref="E63:F63"/>
    <mergeCell ref="G63:J63"/>
    <mergeCell ref="E58:F58"/>
    <mergeCell ref="G58:J58"/>
    <mergeCell ref="E59:F59"/>
    <mergeCell ref="G59:J59"/>
    <mergeCell ref="E60:F60"/>
    <mergeCell ref="G60:J60"/>
    <mergeCell ref="E61:F61"/>
    <mergeCell ref="G67:J67"/>
    <mergeCell ref="E68:F68"/>
    <mergeCell ref="G68:J68"/>
    <mergeCell ref="E69:F69"/>
    <mergeCell ref="G69:J69"/>
    <mergeCell ref="E64:F64"/>
    <mergeCell ref="G64:J64"/>
    <mergeCell ref="E65:F65"/>
    <mergeCell ref="G65:J65"/>
    <mergeCell ref="E66:F66"/>
    <mergeCell ref="G66:J66"/>
    <mergeCell ref="E67:F67"/>
    <mergeCell ref="G73:J73"/>
    <mergeCell ref="E74:F74"/>
    <mergeCell ref="G74:J74"/>
    <mergeCell ref="E75:F75"/>
    <mergeCell ref="G75:J75"/>
    <mergeCell ref="E70:F70"/>
    <mergeCell ref="G70:J70"/>
    <mergeCell ref="E71:F71"/>
    <mergeCell ref="G71:J71"/>
    <mergeCell ref="E72:F72"/>
    <mergeCell ref="G72:J72"/>
    <mergeCell ref="E73:F73"/>
    <mergeCell ref="G79:J79"/>
    <mergeCell ref="E80:F80"/>
    <mergeCell ref="G80:J80"/>
    <mergeCell ref="E81:F81"/>
    <mergeCell ref="G81:J81"/>
    <mergeCell ref="E76:F76"/>
    <mergeCell ref="G76:J76"/>
    <mergeCell ref="E77:F77"/>
    <mergeCell ref="G77:J77"/>
    <mergeCell ref="E78:F78"/>
    <mergeCell ref="G78:J78"/>
    <mergeCell ref="E79:F79"/>
    <mergeCell ref="G85:J85"/>
    <mergeCell ref="E86:F86"/>
    <mergeCell ref="G86:J86"/>
    <mergeCell ref="E87:F87"/>
    <mergeCell ref="G87:J87"/>
    <mergeCell ref="E82:F82"/>
    <mergeCell ref="G82:J82"/>
    <mergeCell ref="E83:F83"/>
    <mergeCell ref="G83:J83"/>
    <mergeCell ref="E84:F84"/>
    <mergeCell ref="G84:J84"/>
    <mergeCell ref="E85:F85"/>
    <mergeCell ref="G91:J91"/>
    <mergeCell ref="E92:F92"/>
    <mergeCell ref="G92:J92"/>
    <mergeCell ref="E93:F93"/>
    <mergeCell ref="G93:J93"/>
    <mergeCell ref="E88:F88"/>
    <mergeCell ref="G88:J88"/>
    <mergeCell ref="E89:F89"/>
    <mergeCell ref="G89:J89"/>
    <mergeCell ref="E90:F90"/>
    <mergeCell ref="G90:J90"/>
    <mergeCell ref="E91:F91"/>
    <mergeCell ref="G97:J97"/>
    <mergeCell ref="E98:F98"/>
    <mergeCell ref="G98:J98"/>
    <mergeCell ref="E99:F99"/>
    <mergeCell ref="G99:J99"/>
    <mergeCell ref="E94:F94"/>
    <mergeCell ref="G94:J94"/>
    <mergeCell ref="E95:F95"/>
    <mergeCell ref="G95:J95"/>
    <mergeCell ref="E96:F96"/>
    <mergeCell ref="G96:J96"/>
    <mergeCell ref="E97:F97"/>
    <mergeCell ref="E112:F112"/>
    <mergeCell ref="G112:J112"/>
    <mergeCell ref="E113:F113"/>
    <mergeCell ref="G113:J113"/>
    <mergeCell ref="E114:F114"/>
    <mergeCell ref="E124:F124"/>
    <mergeCell ref="G124:J124"/>
    <mergeCell ref="E125:F125"/>
    <mergeCell ref="G125:J125"/>
    <mergeCell ref="E121:F121"/>
    <mergeCell ref="G121:J121"/>
    <mergeCell ref="E122:F122"/>
    <mergeCell ref="G122:J122"/>
    <mergeCell ref="E123:F123"/>
    <mergeCell ref="G123:J123"/>
    <mergeCell ref="G114:J114"/>
    <mergeCell ref="G111:J111"/>
    <mergeCell ref="E108:F108"/>
    <mergeCell ref="G108:J108"/>
    <mergeCell ref="G109:J109"/>
    <mergeCell ref="E110:F110"/>
    <mergeCell ref="G110:J110"/>
    <mergeCell ref="E111:F111"/>
    <mergeCell ref="E106:F106"/>
    <mergeCell ref="G106:J106"/>
    <mergeCell ref="E107:F107"/>
    <mergeCell ref="G107:J107"/>
    <mergeCell ref="E109:F109"/>
    <mergeCell ref="G103:J103"/>
    <mergeCell ref="E104:F104"/>
    <mergeCell ref="G104:J104"/>
    <mergeCell ref="E105:F105"/>
    <mergeCell ref="G105:J105"/>
    <mergeCell ref="E100:F100"/>
    <mergeCell ref="G100:J100"/>
    <mergeCell ref="E101:F101"/>
    <mergeCell ref="G101:J101"/>
    <mergeCell ref="E102:F102"/>
    <mergeCell ref="G102:J102"/>
    <mergeCell ref="E103:F103"/>
    <mergeCell ref="E128:F128"/>
    <mergeCell ref="G128:J128"/>
    <mergeCell ref="G127:J127"/>
    <mergeCell ref="E115:F115"/>
    <mergeCell ref="G115:J115"/>
    <mergeCell ref="E116:F116"/>
    <mergeCell ref="G116:J116"/>
    <mergeCell ref="E117:F117"/>
    <mergeCell ref="G117:J117"/>
    <mergeCell ref="E127:F127"/>
    <mergeCell ref="E118:F118"/>
    <mergeCell ref="G118:J118"/>
    <mergeCell ref="E119:F119"/>
    <mergeCell ref="G119:J119"/>
    <mergeCell ref="E120:F120"/>
    <mergeCell ref="G120:J120"/>
    <mergeCell ref="E126:F126"/>
    <mergeCell ref="G126:J126"/>
    <mergeCell ref="C49:D49"/>
    <mergeCell ref="C51:D51"/>
    <mergeCell ref="E51:F51"/>
    <mergeCell ref="E57:F57"/>
    <mergeCell ref="E37:F37"/>
    <mergeCell ref="C48:D48"/>
    <mergeCell ref="C50:D50"/>
    <mergeCell ref="E54:F54"/>
    <mergeCell ref="C52:D52"/>
    <mergeCell ref="E50:F50"/>
    <mergeCell ref="C29:D29"/>
    <mergeCell ref="C30:D30"/>
    <mergeCell ref="C31:D31"/>
    <mergeCell ref="C32:D32"/>
    <mergeCell ref="E31:F31"/>
    <mergeCell ref="C36:D36"/>
    <mergeCell ref="C37:D37"/>
    <mergeCell ref="C46:D46"/>
    <mergeCell ref="C47:D47"/>
    <mergeCell ref="E32:F32"/>
    <mergeCell ref="E33:F33"/>
    <mergeCell ref="A26:A52"/>
    <mergeCell ref="B39:B52"/>
    <mergeCell ref="G32:J32"/>
    <mergeCell ref="G33:J33"/>
    <mergeCell ref="G31:J31"/>
    <mergeCell ref="G30:J30"/>
    <mergeCell ref="E46:F46"/>
    <mergeCell ref="E39:F39"/>
    <mergeCell ref="G39:J39"/>
    <mergeCell ref="C39:D39"/>
    <mergeCell ref="C26:D26"/>
    <mergeCell ref="B26:B38"/>
    <mergeCell ref="C27:D27"/>
    <mergeCell ref="C28:D28"/>
    <mergeCell ref="C42:D42"/>
    <mergeCell ref="C43:D43"/>
    <mergeCell ref="C44:D44"/>
    <mergeCell ref="C45:D45"/>
    <mergeCell ref="C33:D33"/>
    <mergeCell ref="C34:D34"/>
    <mergeCell ref="C35:D35"/>
    <mergeCell ref="C38:D38"/>
    <mergeCell ref="C40:D40"/>
    <mergeCell ref="C41:D4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19"/>
  <sheetViews>
    <sheetView topLeftCell="A11" zoomScale="70" zoomScaleNormal="70" workbookViewId="0">
      <selection activeCell="B16" sqref="B16:B17"/>
    </sheetView>
  </sheetViews>
  <sheetFormatPr baseColWidth="10" defaultColWidth="11.44140625" defaultRowHeight="13.8" x14ac:dyDescent="0.25"/>
  <cols>
    <col min="1" max="1" width="31" style="1" customWidth="1"/>
    <col min="2" max="2" width="45.88671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59"/>
      <c r="B1" s="384" t="str">
        <f>CONTEXTO!B1</f>
        <v xml:space="preserve">PROCESO:  SISTEMA INTEGRADO DE GESTIÓN </v>
      </c>
      <c r="C1" s="385"/>
      <c r="D1" s="386"/>
      <c r="E1" s="319" t="s">
        <v>382</v>
      </c>
      <c r="F1" s="648"/>
    </row>
    <row r="2" spans="1:6" x14ac:dyDescent="0.25">
      <c r="A2" s="460"/>
      <c r="B2" s="462"/>
      <c r="C2" s="447"/>
      <c r="D2" s="448"/>
      <c r="E2" s="320" t="s">
        <v>383</v>
      </c>
      <c r="F2" s="649"/>
    </row>
    <row r="3" spans="1:6" ht="15" customHeight="1" x14ac:dyDescent="0.25">
      <c r="A3" s="460"/>
      <c r="B3" s="466" t="s">
        <v>68</v>
      </c>
      <c r="C3" s="467"/>
      <c r="D3" s="653"/>
      <c r="E3" s="320" t="s">
        <v>384</v>
      </c>
      <c r="F3" s="649"/>
    </row>
    <row r="4" spans="1:6" ht="14.4" thickBot="1" x14ac:dyDescent="0.3">
      <c r="A4" s="460"/>
      <c r="B4" s="462"/>
      <c r="C4" s="447"/>
      <c r="D4" s="448"/>
      <c r="E4" s="320" t="s">
        <v>559</v>
      </c>
      <c r="F4" s="650"/>
    </row>
    <row r="5" spans="1:6" ht="15.6" x14ac:dyDescent="0.25">
      <c r="A5" s="651"/>
      <c r="B5" s="411"/>
      <c r="C5" s="411"/>
      <c r="D5" s="411"/>
      <c r="E5" s="411"/>
      <c r="F5" s="652"/>
    </row>
    <row r="6" spans="1:6" ht="39.75" customHeight="1" x14ac:dyDescent="0.25">
      <c r="A6" s="659" t="str">
        <f>CONTEXTO!A8</f>
        <v>PROCESO:  GESTION DE RECURSOS FISICOS</v>
      </c>
      <c r="B6" s="660"/>
      <c r="C6" s="660"/>
      <c r="D6" s="660"/>
      <c r="E6" s="660"/>
      <c r="F6" s="661"/>
    </row>
    <row r="7" spans="1:6" s="73" customFormat="1" ht="68.400000000000006" customHeight="1" thickBot="1" x14ac:dyDescent="0.3">
      <c r="A7" s="656"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657"/>
      <c r="C7" s="657"/>
      <c r="D7" s="657"/>
      <c r="E7" s="657"/>
      <c r="F7" s="658"/>
    </row>
    <row r="8" spans="1:6" s="73" customFormat="1" ht="17.399999999999999" customHeight="1" thickBot="1" x14ac:dyDescent="0.3">
      <c r="A8" s="662"/>
      <c r="B8" s="662"/>
      <c r="C8" s="662"/>
      <c r="D8" s="662"/>
      <c r="E8" s="662"/>
      <c r="F8" s="662"/>
    </row>
    <row r="9" spans="1:6" s="73" customFormat="1" ht="69" customHeight="1" x14ac:dyDescent="0.25">
      <c r="A9" s="87" t="s">
        <v>256</v>
      </c>
      <c r="B9" s="88" t="s">
        <v>255</v>
      </c>
      <c r="C9" s="89" t="s">
        <v>257</v>
      </c>
      <c r="D9" s="90" t="s">
        <v>75</v>
      </c>
      <c r="E9" s="91" t="s">
        <v>69</v>
      </c>
      <c r="F9" s="92" t="s">
        <v>70</v>
      </c>
    </row>
    <row r="10" spans="1:6" s="73" customFormat="1" ht="74.25" customHeight="1" x14ac:dyDescent="0.25">
      <c r="A10" s="663" t="s">
        <v>482</v>
      </c>
      <c r="B10" s="222" t="s">
        <v>412</v>
      </c>
      <c r="C10" s="663" t="s">
        <v>483</v>
      </c>
      <c r="D10" s="314" t="s">
        <v>484</v>
      </c>
      <c r="E10" s="663" t="s">
        <v>485</v>
      </c>
      <c r="F10" s="666" t="s">
        <v>493</v>
      </c>
    </row>
    <row r="11" spans="1:6" ht="55.5" customHeight="1" x14ac:dyDescent="0.25">
      <c r="A11" s="665"/>
      <c r="B11" s="663" t="s">
        <v>422</v>
      </c>
      <c r="C11" s="665"/>
      <c r="D11" s="663" t="s">
        <v>486</v>
      </c>
      <c r="E11" s="665"/>
      <c r="F11" s="628"/>
    </row>
    <row r="12" spans="1:6" ht="60.75" customHeight="1" x14ac:dyDescent="0.25">
      <c r="A12" s="665"/>
      <c r="B12" s="664"/>
      <c r="C12" s="665"/>
      <c r="D12" s="664"/>
      <c r="E12" s="665"/>
      <c r="F12" s="628"/>
    </row>
    <row r="13" spans="1:6" ht="60.75" customHeight="1" x14ac:dyDescent="0.25">
      <c r="A13" s="665"/>
      <c r="B13" s="288" t="s">
        <v>560</v>
      </c>
      <c r="C13" s="665"/>
      <c r="D13" s="314" t="s">
        <v>530</v>
      </c>
      <c r="E13" s="665"/>
      <c r="F13" s="628"/>
    </row>
    <row r="14" spans="1:6" ht="107.25" customHeight="1" x14ac:dyDescent="0.25">
      <c r="A14" s="664"/>
      <c r="B14" s="288" t="str">
        <f>'PRIORIZACIÓN DE CAUSA'!B38</f>
        <v xml:space="preserve"> Perdida del control del inventario, al  no ingresar al almacen General del municipio los equopos de  computo por partes (Desglosados cada elemento que ingresen).</v>
      </c>
      <c r="C14" s="664"/>
      <c r="D14" s="314" t="s">
        <v>531</v>
      </c>
      <c r="E14" s="664"/>
      <c r="F14" s="629"/>
    </row>
    <row r="15" spans="1:6" ht="67.5" customHeight="1" x14ac:dyDescent="0.25">
      <c r="A15" s="654" t="s">
        <v>487</v>
      </c>
      <c r="B15" s="279" t="s">
        <v>488</v>
      </c>
      <c r="C15" s="654" t="s">
        <v>489</v>
      </c>
      <c r="D15" s="321" t="s">
        <v>490</v>
      </c>
      <c r="E15" s="654" t="s">
        <v>491</v>
      </c>
      <c r="F15" s="655" t="s">
        <v>493</v>
      </c>
    </row>
    <row r="16" spans="1:6" ht="63.75" customHeight="1" x14ac:dyDescent="0.25">
      <c r="A16" s="654"/>
      <c r="B16" s="663" t="s">
        <v>423</v>
      </c>
      <c r="C16" s="654"/>
      <c r="D16" s="322" t="s">
        <v>492</v>
      </c>
      <c r="E16" s="654"/>
      <c r="F16" s="655"/>
    </row>
    <row r="17" spans="1:6" ht="64.5" customHeight="1" x14ac:dyDescent="0.25">
      <c r="A17" s="654"/>
      <c r="B17" s="664"/>
      <c r="C17" s="654"/>
      <c r="D17" s="314" t="s">
        <v>486</v>
      </c>
      <c r="E17" s="654"/>
      <c r="F17" s="655"/>
    </row>
    <row r="18" spans="1:6" ht="66" customHeight="1" x14ac:dyDescent="0.25"/>
    <row r="19" spans="1:6" ht="76.5" customHeight="1" x14ac:dyDescent="0.25"/>
  </sheetData>
  <sheetProtection selectLockedCells="1"/>
  <mergeCells count="19">
    <mergeCell ref="E15:E17"/>
    <mergeCell ref="F15:F17"/>
    <mergeCell ref="A7:F7"/>
    <mergeCell ref="A6:F6"/>
    <mergeCell ref="A8:F8"/>
    <mergeCell ref="C15:C17"/>
    <mergeCell ref="A15:A17"/>
    <mergeCell ref="B11:B12"/>
    <mergeCell ref="A10:A14"/>
    <mergeCell ref="C10:C14"/>
    <mergeCell ref="D11:D12"/>
    <mergeCell ref="E10:E14"/>
    <mergeCell ref="F10:F14"/>
    <mergeCell ref="B16:B17"/>
    <mergeCell ref="A1:A4"/>
    <mergeCell ref="F1:F4"/>
    <mergeCell ref="A5:F5"/>
    <mergeCell ref="B1:D2"/>
    <mergeCell ref="B3:D4"/>
  </mergeCells>
  <dataValidations count="1">
    <dataValidation type="list" allowBlank="1" showInputMessage="1" showErrorMessage="1" sqref="F10 F15:F17"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41"/>
  <sheetViews>
    <sheetView topLeftCell="A11" workbookViewId="0">
      <selection activeCell="D16" sqref="D16"/>
    </sheetView>
  </sheetViews>
  <sheetFormatPr baseColWidth="10" defaultColWidth="11.44140625" defaultRowHeight="13.8" x14ac:dyDescent="0.25"/>
  <cols>
    <col min="1" max="1" width="29.88671875" style="1" bestFit="1" customWidth="1"/>
    <col min="2" max="2" width="51.88671875" style="1" customWidth="1"/>
    <col min="3" max="3" width="27.33203125" style="1" customWidth="1"/>
    <col min="4" max="4" width="39" style="1" customWidth="1"/>
    <col min="5" max="5" width="15" style="1" customWidth="1"/>
    <col min="6" max="6" width="14.5546875" style="1" customWidth="1"/>
    <col min="7" max="16384" width="11.44140625" style="1"/>
  </cols>
  <sheetData>
    <row r="1" spans="1:6" ht="28.5" customHeight="1" x14ac:dyDescent="0.25">
      <c r="A1" s="459"/>
      <c r="B1" s="412" t="str">
        <f>CONTEXTO!B1</f>
        <v xml:space="preserve">PROCESO:  SISTEMA INTEGRADO DE GESTIÓN </v>
      </c>
      <c r="C1" s="412"/>
      <c r="D1" s="434" t="s">
        <v>385</v>
      </c>
      <c r="E1" s="393"/>
      <c r="F1" s="648"/>
    </row>
    <row r="2" spans="1:6" x14ac:dyDescent="0.25">
      <c r="A2" s="460"/>
      <c r="B2" s="413" t="s">
        <v>71</v>
      </c>
      <c r="C2" s="413"/>
      <c r="D2" s="435" t="s">
        <v>383</v>
      </c>
      <c r="E2" s="436"/>
      <c r="F2" s="649"/>
    </row>
    <row r="3" spans="1:6" ht="15" customHeight="1" x14ac:dyDescent="0.25">
      <c r="A3" s="460"/>
      <c r="B3" s="413"/>
      <c r="C3" s="413"/>
      <c r="D3" s="435" t="s">
        <v>384</v>
      </c>
      <c r="E3" s="436"/>
      <c r="F3" s="649"/>
    </row>
    <row r="4" spans="1:6" ht="14.4" thickBot="1" x14ac:dyDescent="0.3">
      <c r="A4" s="460"/>
      <c r="B4" s="413"/>
      <c r="C4" s="413"/>
      <c r="D4" s="435" t="s">
        <v>374</v>
      </c>
      <c r="E4" s="436"/>
      <c r="F4" s="650"/>
    </row>
    <row r="5" spans="1:6" ht="15.6" x14ac:dyDescent="0.25">
      <c r="A5" s="651"/>
      <c r="B5" s="411"/>
      <c r="C5" s="411"/>
      <c r="D5" s="411"/>
      <c r="E5" s="411"/>
      <c r="F5" s="652"/>
    </row>
    <row r="6" spans="1:6" s="73" customFormat="1" ht="25.5" customHeight="1" x14ac:dyDescent="0.25">
      <c r="A6" s="688" t="str">
        <f>CONTEXTO!A8</f>
        <v>PROCESO:  GESTION DE RECURSOS FISICOS</v>
      </c>
      <c r="B6" s="689"/>
      <c r="C6" s="689"/>
      <c r="D6" s="689"/>
      <c r="E6" s="689"/>
      <c r="F6" s="690"/>
    </row>
    <row r="7" spans="1:6" s="73" customFormat="1" ht="65.25" customHeight="1" thickBot="1" x14ac:dyDescent="0.3">
      <c r="A7" s="691"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692"/>
      <c r="C7" s="692"/>
      <c r="D7" s="692"/>
      <c r="E7" s="692"/>
      <c r="F7" s="693"/>
    </row>
    <row r="8" spans="1:6" s="73" customFormat="1" ht="18.75" customHeight="1" thickBot="1" x14ac:dyDescent="0.3">
      <c r="A8" s="662"/>
      <c r="B8" s="662"/>
      <c r="C8" s="662"/>
      <c r="D8" s="662"/>
      <c r="E8" s="662"/>
      <c r="F8" s="681"/>
    </row>
    <row r="9" spans="1:6" ht="31.5" customHeight="1" x14ac:dyDescent="0.25">
      <c r="A9" s="93" t="s">
        <v>69</v>
      </c>
      <c r="B9" s="94" t="s">
        <v>72</v>
      </c>
      <c r="C9" s="94" t="s">
        <v>73</v>
      </c>
      <c r="D9" s="151" t="s">
        <v>74</v>
      </c>
      <c r="E9" s="469" t="s">
        <v>75</v>
      </c>
      <c r="F9" s="470"/>
    </row>
    <row r="10" spans="1:6" ht="56.25" customHeight="1" x14ac:dyDescent="0.25">
      <c r="A10" s="682" t="str">
        <f>'IDENTIFICACION DE RIESGOS'!E10:E12</f>
        <v>Posibilidad del Uso inadecuado de los bienes de la Entidad, para beneficio propio o de un tercero</v>
      </c>
      <c r="B10" s="684" t="s">
        <v>561</v>
      </c>
      <c r="C10" s="687" t="str">
        <f>'IDENTIFICACION DE RIESGOS'!F10:F12</f>
        <v>CORRUPCION</v>
      </c>
      <c r="D10" s="323" t="str">
        <f>'IDENTIFICACION DE RIESGOS'!B10</f>
        <v>Desconcimiento sobre la utilizacion adecuada de los elementos y bienes (devolutivos y de consumo) a cargo de los funcionarios</v>
      </c>
      <c r="E10" s="680" t="str">
        <f>'IDENTIFICACION DE RIESGOS'!D10</f>
        <v xml:space="preserve">Perdida , daño o deterioro de los bienes </v>
      </c>
      <c r="F10" s="680"/>
    </row>
    <row r="11" spans="1:6" ht="45" customHeight="1" x14ac:dyDescent="0.25">
      <c r="A11" s="682"/>
      <c r="B11" s="685"/>
      <c r="C11" s="687"/>
      <c r="D11" s="324" t="str">
        <f>'IDENTIFICACION DE RIESGOS'!B11</f>
        <v>Presiones externas o de un superior jerárquico, omisión de las políticas para el uso adecuado de los bienes.</v>
      </c>
      <c r="E11" s="680" t="str">
        <f>'IDENTIFICACION DE RIESGOS'!D11</f>
        <v>Sanciones disciplinarias, penales, fiscales y administrativas</v>
      </c>
      <c r="F11" s="680"/>
    </row>
    <row r="12" spans="1:6" ht="45" customHeight="1" x14ac:dyDescent="0.25">
      <c r="A12" s="682"/>
      <c r="B12" s="685"/>
      <c r="C12" s="687"/>
      <c r="D12" s="324" t="str">
        <f>'IDENTIFICACION DE RIESGOS'!B13</f>
        <v>Falta de soporte tecnico de la aplicatico GCI  (Software)del Almacen.</v>
      </c>
      <c r="E12" s="675" t="s">
        <v>531</v>
      </c>
      <c r="F12" s="675"/>
    </row>
    <row r="13" spans="1:6" ht="87" customHeight="1" x14ac:dyDescent="0.25">
      <c r="A13" s="683"/>
      <c r="B13" s="686"/>
      <c r="C13" s="687"/>
      <c r="D13" s="325" t="str">
        <f>'IDENTIFICACION DE RIESGOS'!B14</f>
        <v xml:space="preserve"> Perdida del control del inventario, al  no ingresar al almacen General del municipio los equopos de  computo por partes (Desglosados cada elemento que ingresen).</v>
      </c>
      <c r="E13" s="675" t="s">
        <v>531</v>
      </c>
      <c r="F13" s="675"/>
    </row>
    <row r="14" spans="1:6" ht="58.5" customHeight="1" x14ac:dyDescent="0.25">
      <c r="A14" s="292"/>
      <c r="B14" s="667" t="s">
        <v>562</v>
      </c>
      <c r="C14" s="672" t="s">
        <v>493</v>
      </c>
      <c r="D14" s="323" t="str">
        <f>'IDENTIFICACION DE RIESGOS'!B15</f>
        <v>Inadecuado manejo de la informacion en la base de datos asociada al proceso de Identificacion de los Bienes Fiscales y de uso Publico</v>
      </c>
      <c r="E14" s="670" t="str">
        <f>'IDENTIFICACION DE RIESGOS'!D15</f>
        <v>Perdida del bien</v>
      </c>
      <c r="F14" s="671"/>
    </row>
    <row r="15" spans="1:6" ht="81" customHeight="1" x14ac:dyDescent="0.25">
      <c r="A15" s="293" t="str" cm="1">
        <f t="array" ref="A15:A17">'IDENTIFICACION DE RIESGOS'!E15:E17</f>
        <v>Posibilidad de Solicitar y/o recibir dadivas para omitir y/o manipular Informacion real de un predio publico en favorecimiento de un tercero.</v>
      </c>
      <c r="B15" s="668"/>
      <c r="C15" s="673"/>
      <c r="D15" s="323" t="str">
        <f>'IDENTIFICACION DE RIESGOS'!B16</f>
        <v>Presiones externas o de un superior jerárquico, para manipular informacion de los bienes Fiscales y de uso publico del Municipio.</v>
      </c>
      <c r="E15" s="670" t="str">
        <f>'IDENTIFICACION DE RIESGOS'!D16</f>
        <v>Perdida de la imagen y credibilidad institucional</v>
      </c>
      <c r="F15" s="671"/>
    </row>
    <row r="16" spans="1:6" ht="48" customHeight="1" x14ac:dyDescent="0.25">
      <c r="A16" s="296">
        <v>0</v>
      </c>
      <c r="B16" s="669"/>
      <c r="C16" s="674"/>
      <c r="D16" s="105">
        <f>'IDENTIFICACION DE RIESGOS'!B17</f>
        <v>0</v>
      </c>
      <c r="E16" s="670" t="str">
        <f>'IDENTIFICACION DE RIESGOS'!D17</f>
        <v>Sanciones disciplinarias, penales, fiscales y administrativas</v>
      </c>
      <c r="F16" s="671"/>
    </row>
    <row r="17" spans="1:6" ht="53.25" hidden="1" customHeight="1" x14ac:dyDescent="0.25">
      <c r="A17" s="294">
        <v>0</v>
      </c>
      <c r="B17" s="295"/>
      <c r="C17" s="687">
        <v>0</v>
      </c>
      <c r="D17" s="105">
        <v>0</v>
      </c>
      <c r="E17" s="676">
        <v>0</v>
      </c>
      <c r="F17" s="677"/>
    </row>
    <row r="18" spans="1:6" ht="42.75" hidden="1" customHeight="1" x14ac:dyDescent="0.25">
      <c r="A18" s="694" t="s">
        <v>497</v>
      </c>
      <c r="B18" s="697"/>
      <c r="C18" s="687"/>
      <c r="D18" s="105">
        <v>0</v>
      </c>
      <c r="E18" s="678">
        <v>0</v>
      </c>
      <c r="F18" s="679"/>
    </row>
    <row r="19" spans="1:6" ht="63" hidden="1" customHeight="1" x14ac:dyDescent="0.25">
      <c r="A19" s="695"/>
      <c r="B19" s="698"/>
      <c r="C19" s="687"/>
      <c r="D19" s="105">
        <v>0</v>
      </c>
      <c r="E19" s="676">
        <v>0</v>
      </c>
      <c r="F19" s="677"/>
    </row>
    <row r="20" spans="1:6" ht="57" hidden="1" customHeight="1" x14ac:dyDescent="0.25">
      <c r="A20" s="696"/>
      <c r="B20" s="699"/>
      <c r="C20" s="687">
        <v>0</v>
      </c>
      <c r="D20" s="105">
        <v>0</v>
      </c>
      <c r="E20" s="676">
        <v>0</v>
      </c>
      <c r="F20" s="677"/>
    </row>
    <row r="21" spans="1:6" ht="57" hidden="1" customHeight="1" x14ac:dyDescent="0.25">
      <c r="A21" s="694" t="s">
        <v>498</v>
      </c>
      <c r="B21" s="697"/>
      <c r="C21" s="687"/>
      <c r="D21" s="105">
        <v>0</v>
      </c>
      <c r="E21" s="678">
        <v>0</v>
      </c>
      <c r="F21" s="679"/>
    </row>
    <row r="22" spans="1:6" ht="57" hidden="1" customHeight="1" x14ac:dyDescent="0.25">
      <c r="A22" s="695"/>
      <c r="B22" s="698"/>
      <c r="C22" s="687"/>
      <c r="D22" s="105">
        <v>0</v>
      </c>
      <c r="E22" s="676">
        <v>0</v>
      </c>
      <c r="F22" s="677"/>
    </row>
    <row r="23" spans="1:6" ht="63" hidden="1" customHeight="1" x14ac:dyDescent="0.25">
      <c r="A23" s="696"/>
      <c r="B23" s="699"/>
      <c r="C23" s="687">
        <v>0</v>
      </c>
      <c r="D23" s="105">
        <v>0</v>
      </c>
      <c r="E23" s="676">
        <v>0</v>
      </c>
      <c r="F23" s="677"/>
    </row>
    <row r="24" spans="1:6" ht="54.75" hidden="1" customHeight="1" x14ac:dyDescent="0.25">
      <c r="A24" s="694" t="s">
        <v>499</v>
      </c>
      <c r="B24" s="697"/>
      <c r="C24" s="687"/>
      <c r="D24" s="105">
        <v>0</v>
      </c>
      <c r="E24" s="678">
        <v>0</v>
      </c>
      <c r="F24" s="679"/>
    </row>
    <row r="25" spans="1:6" ht="54.75" hidden="1" customHeight="1" x14ac:dyDescent="0.25">
      <c r="A25" s="695"/>
      <c r="B25" s="698"/>
      <c r="C25" s="687"/>
      <c r="D25" s="105">
        <v>0</v>
      </c>
      <c r="E25" s="676">
        <v>0</v>
      </c>
      <c r="F25" s="677"/>
    </row>
    <row r="26" spans="1:6" ht="47.25" hidden="1" customHeight="1" x14ac:dyDescent="0.25">
      <c r="A26" s="696"/>
      <c r="B26" s="699"/>
      <c r="C26" s="687">
        <v>0</v>
      </c>
      <c r="D26" s="105">
        <v>0</v>
      </c>
      <c r="E26" s="676">
        <v>0</v>
      </c>
      <c r="F26" s="677"/>
    </row>
    <row r="27" spans="1:6" ht="44.25" hidden="1" customHeight="1" x14ac:dyDescent="0.25">
      <c r="A27" s="694" t="s">
        <v>500</v>
      </c>
      <c r="B27" s="697"/>
      <c r="C27" s="687"/>
      <c r="D27" s="105">
        <v>0</v>
      </c>
      <c r="E27" s="678">
        <v>0</v>
      </c>
      <c r="F27" s="679"/>
    </row>
    <row r="28" spans="1:6" hidden="1" x14ac:dyDescent="0.25">
      <c r="A28" s="695"/>
      <c r="B28" s="698"/>
      <c r="C28" s="687"/>
      <c r="D28" s="105">
        <v>0</v>
      </c>
      <c r="E28" s="676">
        <v>0</v>
      </c>
      <c r="F28" s="677"/>
    </row>
    <row r="29" spans="1:6" hidden="1" x14ac:dyDescent="0.25">
      <c r="A29" s="696"/>
      <c r="B29" s="699"/>
      <c r="C29" s="687">
        <v>0</v>
      </c>
      <c r="D29" s="105">
        <v>0</v>
      </c>
      <c r="E29" s="676">
        <v>0</v>
      </c>
      <c r="F29" s="677"/>
    </row>
    <row r="30" spans="1:6" hidden="1" x14ac:dyDescent="0.25">
      <c r="A30" s="694" t="s">
        <v>501</v>
      </c>
      <c r="B30" s="697"/>
      <c r="C30" s="687"/>
      <c r="D30" s="105">
        <v>0</v>
      </c>
      <c r="E30" s="678">
        <v>0</v>
      </c>
      <c r="F30" s="679"/>
    </row>
    <row r="31" spans="1:6" hidden="1" x14ac:dyDescent="0.25">
      <c r="A31" s="695"/>
      <c r="B31" s="698"/>
      <c r="C31" s="687"/>
      <c r="D31" s="105">
        <v>0</v>
      </c>
      <c r="E31" s="676">
        <v>0</v>
      </c>
      <c r="F31" s="677"/>
    </row>
    <row r="32" spans="1:6" hidden="1" x14ac:dyDescent="0.25">
      <c r="A32" s="696"/>
      <c r="B32" s="699"/>
      <c r="C32" s="687">
        <v>0</v>
      </c>
      <c r="D32" s="105">
        <v>0</v>
      </c>
      <c r="E32" s="676">
        <v>0</v>
      </c>
      <c r="F32" s="677"/>
    </row>
    <row r="33" spans="1:6" hidden="1" x14ac:dyDescent="0.25">
      <c r="A33" s="700" t="s">
        <v>502</v>
      </c>
      <c r="B33" s="704"/>
      <c r="C33" s="687"/>
      <c r="D33" s="105">
        <v>0</v>
      </c>
      <c r="E33" s="678">
        <v>0</v>
      </c>
      <c r="F33" s="679"/>
    </row>
    <row r="34" spans="1:6" hidden="1" x14ac:dyDescent="0.25">
      <c r="A34" s="701"/>
      <c r="B34" s="705"/>
      <c r="C34" s="687"/>
      <c r="D34" s="105">
        <v>0</v>
      </c>
      <c r="E34" s="676">
        <v>0</v>
      </c>
      <c r="F34" s="677"/>
    </row>
    <row r="35" spans="1:6" hidden="1" x14ac:dyDescent="0.25">
      <c r="A35" s="702"/>
      <c r="B35" s="706"/>
      <c r="C35" s="687">
        <v>0</v>
      </c>
      <c r="D35" s="105">
        <v>0</v>
      </c>
      <c r="E35" s="676">
        <v>0</v>
      </c>
      <c r="F35" s="677"/>
    </row>
    <row r="36" spans="1:6" hidden="1" x14ac:dyDescent="0.25">
      <c r="A36" s="700" t="s">
        <v>503</v>
      </c>
      <c r="B36" s="704"/>
      <c r="C36" s="687"/>
      <c r="D36" s="105">
        <v>0</v>
      </c>
      <c r="E36" s="678">
        <v>0</v>
      </c>
      <c r="F36" s="679"/>
    </row>
    <row r="37" spans="1:6" hidden="1" x14ac:dyDescent="0.25">
      <c r="A37" s="701"/>
      <c r="B37" s="705"/>
      <c r="C37" s="687"/>
      <c r="D37" s="105">
        <v>0</v>
      </c>
      <c r="E37" s="676">
        <v>0</v>
      </c>
      <c r="F37" s="677"/>
    </row>
    <row r="38" spans="1:6" ht="14.4" hidden="1" thickBot="1" x14ac:dyDescent="0.3">
      <c r="A38" s="703"/>
      <c r="B38" s="707"/>
      <c r="C38" s="687">
        <v>0</v>
      </c>
      <c r="D38" s="105">
        <v>0</v>
      </c>
      <c r="E38" s="676">
        <v>0</v>
      </c>
      <c r="F38" s="677"/>
    </row>
    <row r="39" spans="1:6" hidden="1" x14ac:dyDescent="0.25">
      <c r="C39" s="687"/>
      <c r="D39" s="105">
        <v>0</v>
      </c>
      <c r="E39" s="678">
        <v>0</v>
      </c>
      <c r="F39" s="679"/>
    </row>
    <row r="40" spans="1:6" hidden="1" x14ac:dyDescent="0.25">
      <c r="C40" s="687"/>
      <c r="D40" s="105">
        <v>0</v>
      </c>
      <c r="E40" s="676">
        <v>0</v>
      </c>
      <c r="F40" s="677"/>
    </row>
    <row r="41" spans="1:6" ht="8.25" customHeight="1" x14ac:dyDescent="0.25"/>
  </sheetData>
  <sheetProtection selectLockedCells="1"/>
  <mergeCells count="71">
    <mergeCell ref="C38:C40"/>
    <mergeCell ref="A36:A38"/>
    <mergeCell ref="E38:F38"/>
    <mergeCell ref="E39:F39"/>
    <mergeCell ref="E35:F35"/>
    <mergeCell ref="E40:F40"/>
    <mergeCell ref="B33:B35"/>
    <mergeCell ref="B36:B38"/>
    <mergeCell ref="E29:F29"/>
    <mergeCell ref="E32:F32"/>
    <mergeCell ref="B27:B29"/>
    <mergeCell ref="B30:B32"/>
    <mergeCell ref="A33:A35"/>
    <mergeCell ref="C35:C37"/>
    <mergeCell ref="E36:F36"/>
    <mergeCell ref="E37:F37"/>
    <mergeCell ref="E30:F30"/>
    <mergeCell ref="E31:F31"/>
    <mergeCell ref="A30:A32"/>
    <mergeCell ref="C32:C34"/>
    <mergeCell ref="E33:F33"/>
    <mergeCell ref="E34:F34"/>
    <mergeCell ref="E24:F24"/>
    <mergeCell ref="E25:F25"/>
    <mergeCell ref="E27:F27"/>
    <mergeCell ref="E28:F28"/>
    <mergeCell ref="B24:B26"/>
    <mergeCell ref="A21:A23"/>
    <mergeCell ref="C20:C22"/>
    <mergeCell ref="C23:C25"/>
    <mergeCell ref="B18:B20"/>
    <mergeCell ref="B21:B23"/>
    <mergeCell ref="A24:A26"/>
    <mergeCell ref="C26:C28"/>
    <mergeCell ref="A27:A29"/>
    <mergeCell ref="C29:C31"/>
    <mergeCell ref="A8:F8"/>
    <mergeCell ref="A5:F5"/>
    <mergeCell ref="E20:F20"/>
    <mergeCell ref="E23:F23"/>
    <mergeCell ref="E26:F26"/>
    <mergeCell ref="A10:A13"/>
    <mergeCell ref="B10:B13"/>
    <mergeCell ref="E9:F9"/>
    <mergeCell ref="E10:F10"/>
    <mergeCell ref="C10:C13"/>
    <mergeCell ref="A6:F6"/>
    <mergeCell ref="A7:F7"/>
    <mergeCell ref="C17:C19"/>
    <mergeCell ref="A18:A20"/>
    <mergeCell ref="E21:F21"/>
    <mergeCell ref="E22:F22"/>
    <mergeCell ref="A1:A4"/>
    <mergeCell ref="B1:C1"/>
    <mergeCell ref="D1:E1"/>
    <mergeCell ref="F1:F4"/>
    <mergeCell ref="B2:C4"/>
    <mergeCell ref="D2:E2"/>
    <mergeCell ref="D3:E3"/>
    <mergeCell ref="D4:E4"/>
    <mergeCell ref="E12:F12"/>
    <mergeCell ref="E17:F17"/>
    <mergeCell ref="E18:F18"/>
    <mergeCell ref="E19:F19"/>
    <mergeCell ref="E11:F11"/>
    <mergeCell ref="E13:F13"/>
    <mergeCell ref="B14:B16"/>
    <mergeCell ref="E14:F14"/>
    <mergeCell ref="E16:F16"/>
    <mergeCell ref="C14:C16"/>
    <mergeCell ref="E15:F15"/>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4" zoomScale="110" zoomScaleNormal="110" workbookViewId="0">
      <selection activeCell="T11" sqref="T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ht="27.75" customHeight="1" x14ac:dyDescent="0.25">
      <c r="A1" s="459"/>
      <c r="B1" s="384" t="str">
        <f>CONTEXTO!B1</f>
        <v xml:space="preserve">PROCESO:  SISTEMA INTEGRADO DE GESTIÓN </v>
      </c>
      <c r="C1" s="385"/>
      <c r="D1" s="385"/>
      <c r="E1" s="385"/>
      <c r="F1" s="385"/>
      <c r="G1" s="385"/>
      <c r="H1" s="385"/>
      <c r="I1" s="385"/>
      <c r="J1" s="385"/>
      <c r="K1" s="385"/>
      <c r="L1" s="385"/>
      <c r="M1" s="385"/>
      <c r="N1" s="385"/>
      <c r="O1" s="385"/>
      <c r="P1" s="386"/>
      <c r="Q1" s="434" t="s">
        <v>388</v>
      </c>
      <c r="R1" s="393"/>
      <c r="S1" s="393"/>
      <c r="T1" s="648"/>
    </row>
    <row r="2" spans="1:23" ht="20.25" customHeight="1" x14ac:dyDescent="0.25">
      <c r="A2" s="460"/>
      <c r="B2" s="462"/>
      <c r="C2" s="447"/>
      <c r="D2" s="447"/>
      <c r="E2" s="447"/>
      <c r="F2" s="447"/>
      <c r="G2" s="447"/>
      <c r="H2" s="447"/>
      <c r="I2" s="447"/>
      <c r="J2" s="447"/>
      <c r="K2" s="447"/>
      <c r="L2" s="447"/>
      <c r="M2" s="447"/>
      <c r="N2" s="447"/>
      <c r="O2" s="447"/>
      <c r="P2" s="448"/>
      <c r="Q2" s="435" t="s">
        <v>383</v>
      </c>
      <c r="R2" s="436"/>
      <c r="S2" s="436"/>
      <c r="T2" s="649"/>
    </row>
    <row r="3" spans="1:23" ht="18.75" customHeight="1" x14ac:dyDescent="0.25">
      <c r="A3" s="460"/>
      <c r="B3" s="466" t="s">
        <v>77</v>
      </c>
      <c r="C3" s="467"/>
      <c r="D3" s="467"/>
      <c r="E3" s="467"/>
      <c r="F3" s="467"/>
      <c r="G3" s="467"/>
      <c r="H3" s="467"/>
      <c r="I3" s="467"/>
      <c r="J3" s="467"/>
      <c r="K3" s="467"/>
      <c r="L3" s="467"/>
      <c r="M3" s="467"/>
      <c r="N3" s="467"/>
      <c r="O3" s="467"/>
      <c r="P3" s="653"/>
      <c r="Q3" s="435" t="s">
        <v>384</v>
      </c>
      <c r="R3" s="436"/>
      <c r="S3" s="436"/>
      <c r="T3" s="649"/>
    </row>
    <row r="4" spans="1:23" ht="19.5" customHeight="1" thickBot="1" x14ac:dyDescent="0.3">
      <c r="A4" s="461"/>
      <c r="B4" s="390"/>
      <c r="C4" s="391"/>
      <c r="D4" s="391"/>
      <c r="E4" s="391"/>
      <c r="F4" s="391"/>
      <c r="G4" s="391"/>
      <c r="H4" s="391"/>
      <c r="I4" s="391"/>
      <c r="J4" s="391"/>
      <c r="K4" s="391"/>
      <c r="L4" s="391"/>
      <c r="M4" s="391"/>
      <c r="N4" s="391"/>
      <c r="O4" s="391"/>
      <c r="P4" s="392"/>
      <c r="Q4" s="435" t="s">
        <v>375</v>
      </c>
      <c r="R4" s="436"/>
      <c r="S4" s="436"/>
      <c r="T4" s="650"/>
    </row>
    <row r="5" spans="1:23" ht="19.5" customHeight="1" x14ac:dyDescent="0.25">
      <c r="A5" s="651"/>
      <c r="B5" s="411"/>
      <c r="C5" s="411"/>
      <c r="D5" s="411"/>
      <c r="E5" s="411"/>
      <c r="F5" s="411"/>
      <c r="G5" s="411"/>
      <c r="H5" s="411"/>
      <c r="I5" s="411"/>
      <c r="J5" s="411"/>
      <c r="K5" s="411"/>
      <c r="L5" s="411"/>
      <c r="M5" s="411"/>
      <c r="N5" s="411"/>
      <c r="O5" s="411"/>
      <c r="P5" s="411"/>
      <c r="Q5" s="411"/>
      <c r="R5" s="411"/>
      <c r="S5" s="411"/>
      <c r="T5" s="652"/>
    </row>
    <row r="6" spans="1:23" ht="24.75" customHeight="1" x14ac:dyDescent="0.25">
      <c r="A6" s="688" t="str">
        <f>CONTEXTO!A8</f>
        <v>PROCESO:  GESTION DE RECURSOS FISICOS</v>
      </c>
      <c r="B6" s="689"/>
      <c r="C6" s="689"/>
      <c r="D6" s="689"/>
      <c r="E6" s="689"/>
      <c r="F6" s="689"/>
      <c r="G6" s="689"/>
      <c r="H6" s="689"/>
      <c r="I6" s="689"/>
      <c r="J6" s="689"/>
      <c r="K6" s="689"/>
      <c r="L6" s="689"/>
      <c r="M6" s="689"/>
      <c r="N6" s="689"/>
      <c r="O6" s="689"/>
      <c r="P6" s="689"/>
      <c r="Q6" s="689"/>
      <c r="R6" s="689"/>
      <c r="S6" s="689"/>
      <c r="T6" s="690"/>
    </row>
    <row r="7" spans="1:23" ht="66.75" customHeight="1" thickBot="1" x14ac:dyDescent="0.3">
      <c r="A7" s="723"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724"/>
      <c r="C7" s="724"/>
      <c r="D7" s="724"/>
      <c r="E7" s="724"/>
      <c r="F7" s="724"/>
      <c r="G7" s="724"/>
      <c r="H7" s="724"/>
      <c r="I7" s="724"/>
      <c r="J7" s="724"/>
      <c r="K7" s="724"/>
      <c r="L7" s="724"/>
      <c r="M7" s="724"/>
      <c r="N7" s="724"/>
      <c r="O7" s="724"/>
      <c r="P7" s="724"/>
      <c r="Q7" s="724"/>
      <c r="R7" s="724"/>
      <c r="S7" s="724"/>
      <c r="T7" s="725"/>
    </row>
    <row r="8" spans="1:23" ht="19.5" customHeight="1" thickBot="1" x14ac:dyDescent="0.3">
      <c r="A8" s="662"/>
      <c r="B8" s="662"/>
      <c r="C8" s="662"/>
      <c r="D8" s="662"/>
      <c r="E8" s="662"/>
      <c r="F8" s="662"/>
      <c r="G8" s="662"/>
      <c r="H8" s="662"/>
      <c r="I8" s="662"/>
      <c r="J8" s="662"/>
      <c r="K8" s="662"/>
      <c r="L8" s="662"/>
      <c r="M8" s="662"/>
      <c r="N8" s="662"/>
      <c r="O8" s="662"/>
      <c r="P8" s="662"/>
      <c r="Q8" s="662"/>
      <c r="R8" s="662"/>
      <c r="S8" s="662"/>
      <c r="T8" s="681"/>
    </row>
    <row r="9" spans="1:23" ht="37.5" customHeight="1" x14ac:dyDescent="0.25">
      <c r="A9" s="712" t="s">
        <v>69</v>
      </c>
      <c r="B9" s="713"/>
      <c r="C9" s="716" t="s">
        <v>78</v>
      </c>
      <c r="D9" s="717"/>
      <c r="E9" s="717"/>
      <c r="F9" s="717"/>
      <c r="G9" s="717"/>
      <c r="H9" s="717"/>
      <c r="I9" s="717"/>
      <c r="J9" s="717"/>
      <c r="K9" s="717"/>
      <c r="L9" s="717"/>
      <c r="M9" s="717"/>
      <c r="N9" s="717"/>
      <c r="O9" s="717"/>
      <c r="P9" s="717"/>
      <c r="Q9" s="717"/>
      <c r="R9" s="717"/>
      <c r="S9" s="717"/>
      <c r="T9" s="718"/>
    </row>
    <row r="10" spans="1:23" ht="25.5" customHeight="1" x14ac:dyDescent="0.25">
      <c r="A10" s="714"/>
      <c r="B10" s="715"/>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79</v>
      </c>
    </row>
    <row r="11" spans="1:23" ht="44.25" customHeight="1" x14ac:dyDescent="0.25">
      <c r="A11" s="719" t="str">
        <f>DESCRIPCION!A10</f>
        <v>Posibilidad del Uso inadecuado de los bienes de la Entidad, para beneficio propio o de un tercero</v>
      </c>
      <c r="B11" s="720"/>
      <c r="C11" s="215">
        <v>3</v>
      </c>
      <c r="D11" s="215">
        <v>3</v>
      </c>
      <c r="E11" s="215">
        <v>3</v>
      </c>
      <c r="F11" s="215">
        <v>3</v>
      </c>
      <c r="G11" s="215"/>
      <c r="H11" s="215"/>
      <c r="I11" s="215"/>
      <c r="J11" s="215"/>
      <c r="K11" s="215"/>
      <c r="L11" s="215"/>
      <c r="M11" s="215"/>
      <c r="N11" s="215"/>
      <c r="O11" s="215"/>
      <c r="P11" s="215"/>
      <c r="Q11" s="215"/>
      <c r="R11" s="108">
        <f>SUM(C11:Q11)</f>
        <v>12</v>
      </c>
      <c r="S11" s="111">
        <f t="shared" ref="S11:S20" si="0">IF(ISERROR(AVERAGE(C11:Q11)),0,AVERAGE(C11:Q11))</f>
        <v>3</v>
      </c>
      <c r="T11" s="77" t="str">
        <f>IF(AND(S11&gt;=1,S11&lt;1.5),"Rara Vez",IF(AND(S11&gt;=1.6,S11&lt;2.5),"Improbable",IF(AND(S11&gt;=2.6,S11&lt;3.5),"Posible",IF(AND(S11&gt;=3.6,S11&lt;4.5),"Probable",IF(AND(S11&gt;=4.6),"Casi Seguro"," ")))))</f>
        <v>Posible</v>
      </c>
      <c r="W11" s="75"/>
    </row>
    <row r="12" spans="1:23" ht="48.6" customHeight="1" x14ac:dyDescent="0.25">
      <c r="A12" s="721" t="str">
        <f>DESCRIPCION!A15</f>
        <v>Posibilidad de Solicitar y/o recibir dadivas para omitir y/o manipular Informacion real de un predio publico en favorecimiento de un tercero.</v>
      </c>
      <c r="B12" s="722"/>
      <c r="C12" s="215">
        <v>1</v>
      </c>
      <c r="D12" s="215">
        <v>1</v>
      </c>
      <c r="E12" s="215">
        <v>1</v>
      </c>
      <c r="F12" s="215">
        <v>1</v>
      </c>
      <c r="G12" s="215"/>
      <c r="H12" s="215"/>
      <c r="I12" s="215"/>
      <c r="J12" s="215"/>
      <c r="K12" s="215"/>
      <c r="L12" s="215"/>
      <c r="M12" s="215"/>
      <c r="N12" s="215"/>
      <c r="O12" s="215"/>
      <c r="P12" s="215"/>
      <c r="Q12" s="215"/>
      <c r="R12" s="108">
        <f>SUM(C12:Q12)</f>
        <v>4</v>
      </c>
      <c r="S12" s="111">
        <f t="shared" si="0"/>
        <v>1</v>
      </c>
      <c r="T12" s="77" t="str">
        <f>IF(AND(S12&gt;=1,S12&lt;1.5),"Rara Vez",IF(AND(S12&gt;=1.6,S12&lt;2.5),"Improbable",IF(AND(S12&gt;=2.6,S12&lt;3.5),"Posible",IF(AND(S12&gt;=3.6,S12&lt;4.5),"Probable",IF(AND(S12&gt;=4.6),"Casi Seguro"," ")))))</f>
        <v>Rara Vez</v>
      </c>
      <c r="W12" s="75"/>
    </row>
    <row r="13" spans="1:23" ht="39.75" hidden="1" customHeight="1" x14ac:dyDescent="0.25">
      <c r="A13" s="719">
        <f>DESCRIPCION!A14</f>
        <v>0</v>
      </c>
      <c r="B13" s="720"/>
      <c r="C13" s="215"/>
      <c r="D13" s="215"/>
      <c r="E13" s="215"/>
      <c r="F13" s="215"/>
      <c r="G13" s="215"/>
      <c r="H13" s="215"/>
      <c r="I13" s="215"/>
      <c r="J13" s="215"/>
      <c r="K13" s="215"/>
      <c r="L13" s="215"/>
      <c r="M13" s="215"/>
      <c r="N13" s="215"/>
      <c r="O13" s="215"/>
      <c r="P13" s="215"/>
      <c r="Q13" s="215"/>
      <c r="R13" s="108">
        <f t="shared" ref="R13:R20" si="1">SUM(C13:Q13)</f>
        <v>0</v>
      </c>
      <c r="S13" s="111">
        <f t="shared" si="0"/>
        <v>0</v>
      </c>
      <c r="T13" s="77" t="str">
        <f t="shared" ref="T13:T20" si="2">IF(AND(S13&gt;=1,S13&lt;1.5),"Rara Vez",IF(AND(S13&gt;=1.6,S13&lt;2.5),"Improbable",IF(AND(S13&gt;=2.6,S13&lt;3.5),"Posible",IF(AND(S13&gt;=3.6,S13&lt;4.5),"Probable",IF(AND(S13&gt;=4.6),"Casi Seguro"," ")))))</f>
        <v xml:space="preserve"> </v>
      </c>
    </row>
    <row r="14" spans="1:23" ht="39.75" hidden="1" customHeight="1" x14ac:dyDescent="0.25">
      <c r="A14" s="708" t="str">
        <f>DESCRIPCION!A18</f>
        <v>f</v>
      </c>
      <c r="B14" s="709"/>
      <c r="C14" s="215"/>
      <c r="D14" s="215"/>
      <c r="E14" s="215"/>
      <c r="F14" s="215"/>
      <c r="G14" s="215"/>
      <c r="H14" s="215"/>
      <c r="I14" s="215"/>
      <c r="J14" s="215"/>
      <c r="K14" s="215"/>
      <c r="L14" s="215"/>
      <c r="M14" s="215"/>
      <c r="N14" s="215"/>
      <c r="O14" s="215"/>
      <c r="P14" s="215"/>
      <c r="Q14" s="215"/>
      <c r="R14" s="108">
        <f t="shared" si="1"/>
        <v>0</v>
      </c>
      <c r="S14" s="111">
        <f t="shared" si="0"/>
        <v>0</v>
      </c>
      <c r="T14" s="77" t="str">
        <f t="shared" si="2"/>
        <v xml:space="preserve"> </v>
      </c>
    </row>
    <row r="15" spans="1:23" ht="39.75" hidden="1" customHeight="1" x14ac:dyDescent="0.25">
      <c r="A15" s="708" t="str">
        <f>DESCRIPCION!A21</f>
        <v>g</v>
      </c>
      <c r="B15" s="709"/>
      <c r="C15" s="215"/>
      <c r="D15" s="215"/>
      <c r="E15" s="215"/>
      <c r="F15" s="215"/>
      <c r="G15" s="215"/>
      <c r="H15" s="215"/>
      <c r="I15" s="215"/>
      <c r="J15" s="215"/>
      <c r="K15" s="215"/>
      <c r="L15" s="215"/>
      <c r="M15" s="215"/>
      <c r="N15" s="215"/>
      <c r="O15" s="215"/>
      <c r="P15" s="215"/>
      <c r="Q15" s="215"/>
      <c r="R15" s="108">
        <f t="shared" si="1"/>
        <v>0</v>
      </c>
      <c r="S15" s="111">
        <f t="shared" si="0"/>
        <v>0</v>
      </c>
      <c r="T15" s="77" t="str">
        <f t="shared" si="2"/>
        <v xml:space="preserve"> </v>
      </c>
    </row>
    <row r="16" spans="1:23" ht="39.75" hidden="1" customHeight="1" x14ac:dyDescent="0.25">
      <c r="A16" s="708" t="str">
        <f>DESCRIPCION!A24</f>
        <v>h</v>
      </c>
      <c r="B16" s="709"/>
      <c r="C16" s="215"/>
      <c r="D16" s="215"/>
      <c r="E16" s="215"/>
      <c r="F16" s="215"/>
      <c r="G16" s="215"/>
      <c r="H16" s="215"/>
      <c r="I16" s="215"/>
      <c r="J16" s="215"/>
      <c r="K16" s="215"/>
      <c r="L16" s="215"/>
      <c r="M16" s="215"/>
      <c r="N16" s="215"/>
      <c r="O16" s="215"/>
      <c r="P16" s="215"/>
      <c r="Q16" s="215"/>
      <c r="R16" s="108">
        <f t="shared" si="1"/>
        <v>0</v>
      </c>
      <c r="S16" s="111">
        <f t="shared" si="0"/>
        <v>0</v>
      </c>
      <c r="T16" s="77" t="str">
        <f t="shared" si="2"/>
        <v xml:space="preserve"> </v>
      </c>
    </row>
    <row r="17" spans="1:20" ht="39.75" hidden="1" customHeight="1" x14ac:dyDescent="0.25">
      <c r="A17" s="708" t="str">
        <f>DESCRIPCION!A27</f>
        <v>i</v>
      </c>
      <c r="B17" s="709"/>
      <c r="C17" s="215"/>
      <c r="D17" s="215"/>
      <c r="E17" s="215"/>
      <c r="F17" s="215"/>
      <c r="G17" s="215"/>
      <c r="H17" s="215"/>
      <c r="I17" s="215"/>
      <c r="J17" s="215"/>
      <c r="K17" s="215"/>
      <c r="L17" s="215"/>
      <c r="M17" s="215"/>
      <c r="N17" s="215"/>
      <c r="O17" s="215"/>
      <c r="P17" s="215"/>
      <c r="Q17" s="215"/>
      <c r="R17" s="108">
        <f t="shared" si="1"/>
        <v>0</v>
      </c>
      <c r="S17" s="111">
        <f t="shared" si="0"/>
        <v>0</v>
      </c>
      <c r="T17" s="77" t="str">
        <f t="shared" si="2"/>
        <v xml:space="preserve"> </v>
      </c>
    </row>
    <row r="18" spans="1:20" ht="39.75" hidden="1" customHeight="1" x14ac:dyDescent="0.25">
      <c r="A18" s="708" t="str">
        <f>DESCRIPCION!A30</f>
        <v>l</v>
      </c>
      <c r="B18" s="709"/>
      <c r="C18" s="215"/>
      <c r="D18" s="215"/>
      <c r="E18" s="215"/>
      <c r="F18" s="215"/>
      <c r="G18" s="215"/>
      <c r="H18" s="215"/>
      <c r="I18" s="215"/>
      <c r="J18" s="215"/>
      <c r="K18" s="215"/>
      <c r="L18" s="215"/>
      <c r="M18" s="215"/>
      <c r="N18" s="215"/>
      <c r="O18" s="215"/>
      <c r="P18" s="215"/>
      <c r="Q18" s="215"/>
      <c r="R18" s="108">
        <f t="shared" si="1"/>
        <v>0</v>
      </c>
      <c r="S18" s="111">
        <f t="shared" si="0"/>
        <v>0</v>
      </c>
      <c r="T18" s="77" t="str">
        <f t="shared" si="2"/>
        <v xml:space="preserve"> </v>
      </c>
    </row>
    <row r="19" spans="1:20" ht="39.75" hidden="1" customHeight="1" x14ac:dyDescent="0.25">
      <c r="A19" s="708" t="str">
        <f>DESCRIPCION!A33</f>
        <v>m</v>
      </c>
      <c r="B19" s="709"/>
      <c r="C19" s="215"/>
      <c r="D19" s="215"/>
      <c r="E19" s="215"/>
      <c r="F19" s="215"/>
      <c r="G19" s="215"/>
      <c r="H19" s="215"/>
      <c r="I19" s="215"/>
      <c r="J19" s="215"/>
      <c r="K19" s="215"/>
      <c r="L19" s="215"/>
      <c r="M19" s="215"/>
      <c r="N19" s="215"/>
      <c r="O19" s="215"/>
      <c r="P19" s="215"/>
      <c r="Q19" s="215"/>
      <c r="R19" s="108">
        <f t="shared" si="1"/>
        <v>0</v>
      </c>
      <c r="S19" s="111">
        <f t="shared" si="0"/>
        <v>0</v>
      </c>
      <c r="T19" s="77" t="str">
        <f t="shared" si="2"/>
        <v xml:space="preserve"> </v>
      </c>
    </row>
    <row r="20" spans="1:20" ht="39.75" hidden="1" customHeight="1" thickBot="1" x14ac:dyDescent="0.3">
      <c r="A20" s="710" t="str">
        <f>DESCRIPCION!A36</f>
        <v>n</v>
      </c>
      <c r="B20" s="711"/>
      <c r="C20" s="215"/>
      <c r="D20" s="215"/>
      <c r="E20" s="215"/>
      <c r="F20" s="215"/>
      <c r="G20" s="215"/>
      <c r="H20" s="215"/>
      <c r="I20" s="215"/>
      <c r="J20" s="215"/>
      <c r="K20" s="215"/>
      <c r="L20" s="215"/>
      <c r="M20" s="215"/>
      <c r="N20" s="215"/>
      <c r="O20" s="215"/>
      <c r="P20" s="215"/>
      <c r="Q20" s="215"/>
      <c r="R20" s="109">
        <f t="shared" si="1"/>
        <v>0</v>
      </c>
      <c r="S20" s="112">
        <f t="shared" si="0"/>
        <v>0</v>
      </c>
      <c r="T20" s="96"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38" zoomScale="82" zoomScaleNormal="82" workbookViewId="0">
      <selection activeCell="F36" sqref="F36:F55"/>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87"/>
      <c r="B1" s="412" t="str">
        <f>CONTEXTO!B1</f>
        <v xml:space="preserve">PROCESO:  SISTEMA INTEGRADO DE GESTIÓN </v>
      </c>
      <c r="C1" s="747" t="s">
        <v>389</v>
      </c>
      <c r="D1" s="747"/>
      <c r="E1" s="747"/>
      <c r="F1" s="748"/>
    </row>
    <row r="2" spans="1:6" ht="15.75" customHeight="1" x14ac:dyDescent="0.25">
      <c r="A2" s="488"/>
      <c r="B2" s="413"/>
      <c r="C2" s="676" t="s">
        <v>383</v>
      </c>
      <c r="D2" s="676"/>
      <c r="E2" s="676"/>
      <c r="F2" s="749"/>
    </row>
    <row r="3" spans="1:6" ht="15" customHeight="1" x14ac:dyDescent="0.25">
      <c r="A3" s="488"/>
      <c r="B3" s="413" t="s">
        <v>84</v>
      </c>
      <c r="C3" s="676" t="s">
        <v>384</v>
      </c>
      <c r="D3" s="676"/>
      <c r="E3" s="676"/>
      <c r="F3" s="749"/>
    </row>
    <row r="4" spans="1:6" ht="15.75" customHeight="1" x14ac:dyDescent="0.25">
      <c r="A4" s="488"/>
      <c r="B4" s="413"/>
      <c r="C4" s="676" t="s">
        <v>376</v>
      </c>
      <c r="D4" s="676"/>
      <c r="E4" s="676"/>
      <c r="F4" s="749"/>
    </row>
    <row r="5" spans="1:6" ht="15.75" customHeight="1" x14ac:dyDescent="0.25">
      <c r="A5" s="741"/>
      <c r="B5" s="742"/>
      <c r="C5" s="742"/>
      <c r="D5" s="742"/>
      <c r="E5" s="742"/>
      <c r="F5" s="743"/>
    </row>
    <row r="6" spans="1:6" x14ac:dyDescent="0.25">
      <c r="A6" s="496" t="str">
        <f>+CONTEXTO!A8</f>
        <v>PROCESO:  GESTION DE RECURSOS FISICOS</v>
      </c>
      <c r="B6" s="497"/>
      <c r="C6" s="497"/>
      <c r="D6" s="497"/>
      <c r="E6" s="497"/>
      <c r="F6" s="498"/>
    </row>
    <row r="7" spans="1:6" ht="12.75" customHeight="1" x14ac:dyDescent="0.25">
      <c r="A7" s="496"/>
      <c r="B7" s="497"/>
      <c r="C7" s="497"/>
      <c r="D7" s="497"/>
      <c r="E7" s="497"/>
      <c r="F7" s="498"/>
    </row>
    <row r="8" spans="1:6" ht="60.75" customHeight="1" x14ac:dyDescent="0.25">
      <c r="A8" s="499"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8" s="500"/>
      <c r="C8" s="500"/>
      <c r="D8" s="500"/>
      <c r="E8" s="500"/>
      <c r="F8" s="501"/>
    </row>
    <row r="9" spans="1:6" ht="3.75" customHeight="1" thickBot="1" x14ac:dyDescent="0.3">
      <c r="A9" s="502"/>
      <c r="B9" s="503"/>
      <c r="C9" s="503"/>
      <c r="D9" s="503"/>
      <c r="E9" s="503"/>
      <c r="F9" s="504"/>
    </row>
    <row r="10" spans="1:6" ht="13.5" customHeight="1" thickBot="1" x14ac:dyDescent="0.3">
      <c r="A10" s="505"/>
      <c r="B10" s="505"/>
      <c r="C10" s="505"/>
      <c r="D10" s="505"/>
      <c r="E10" s="505"/>
      <c r="F10" s="505"/>
    </row>
    <row r="11" spans="1:6" ht="34.5" customHeight="1" x14ac:dyDescent="0.25">
      <c r="A11" s="732" t="s">
        <v>85</v>
      </c>
      <c r="B11" s="474" t="s">
        <v>86</v>
      </c>
      <c r="C11" s="474"/>
      <c r="D11" s="734" t="s">
        <v>87</v>
      </c>
      <c r="E11" s="734"/>
      <c r="F11" s="735" t="s">
        <v>88</v>
      </c>
    </row>
    <row r="12" spans="1:6" ht="21" customHeight="1" x14ac:dyDescent="0.25">
      <c r="A12" s="733"/>
      <c r="B12" s="475"/>
      <c r="C12" s="475"/>
      <c r="D12" s="101" t="s">
        <v>89</v>
      </c>
      <c r="E12" s="101" t="s">
        <v>90</v>
      </c>
      <c r="F12" s="736"/>
    </row>
    <row r="13" spans="1:6" ht="26.25" customHeight="1" x14ac:dyDescent="0.25">
      <c r="A13" s="478" t="str">
        <f>PROBABILIDAD!A11</f>
        <v>Posibilidad del Uso inadecuado de los bienes de la Entidad, para beneficio propio o de un tercero</v>
      </c>
      <c r="B13" s="483" t="s">
        <v>91</v>
      </c>
      <c r="C13" s="483"/>
      <c r="D13" s="213" t="s">
        <v>129</v>
      </c>
      <c r="E13" s="213"/>
      <c r="F13" s="744" t="str">
        <f>IF(D28="X","CATASTROFICO",IF(AND(D32&gt;0,D32&lt;=5),"MODERADO",IF(AND(D32&gt;=6,D32&lt;=11),"MAYOR",IF(AND(D32&gt;=12,D32&lt;=19),"CATASTROFICO",IF(AND(D32=0),"MENOR")))))</f>
        <v>MAYOR</v>
      </c>
    </row>
    <row r="14" spans="1:6" ht="26.25" customHeight="1" x14ac:dyDescent="0.25">
      <c r="A14" s="478"/>
      <c r="B14" s="483" t="s">
        <v>92</v>
      </c>
      <c r="C14" s="483"/>
      <c r="D14" s="213"/>
      <c r="E14" s="213" t="s">
        <v>129</v>
      </c>
      <c r="F14" s="745"/>
    </row>
    <row r="15" spans="1:6" ht="26.25" customHeight="1" x14ac:dyDescent="0.25">
      <c r="A15" s="478"/>
      <c r="B15" s="483" t="s">
        <v>93</v>
      </c>
      <c r="C15" s="483"/>
      <c r="D15" s="213"/>
      <c r="E15" s="213" t="s">
        <v>129</v>
      </c>
      <c r="F15" s="745"/>
    </row>
    <row r="16" spans="1:6" ht="26.25" customHeight="1" x14ac:dyDescent="0.25">
      <c r="A16" s="478"/>
      <c r="B16" s="483" t="s">
        <v>94</v>
      </c>
      <c r="C16" s="483"/>
      <c r="D16" s="213"/>
      <c r="E16" s="213" t="s">
        <v>129</v>
      </c>
      <c r="F16" s="745"/>
    </row>
    <row r="17" spans="1:6" ht="26.25" customHeight="1" x14ac:dyDescent="0.25">
      <c r="A17" s="478"/>
      <c r="B17" s="483" t="s">
        <v>95</v>
      </c>
      <c r="C17" s="483"/>
      <c r="D17" s="213" t="s">
        <v>129</v>
      </c>
      <c r="E17" s="213"/>
      <c r="F17" s="745"/>
    </row>
    <row r="18" spans="1:6" ht="26.25" customHeight="1" x14ac:dyDescent="0.25">
      <c r="A18" s="478"/>
      <c r="B18" s="483" t="s">
        <v>96</v>
      </c>
      <c r="C18" s="483"/>
      <c r="D18" s="213" t="s">
        <v>129</v>
      </c>
      <c r="E18" s="213"/>
      <c r="F18" s="745"/>
    </row>
    <row r="19" spans="1:6" ht="26.25" customHeight="1" x14ac:dyDescent="0.25">
      <c r="A19" s="478"/>
      <c r="B19" s="483" t="s">
        <v>97</v>
      </c>
      <c r="C19" s="483"/>
      <c r="D19" s="213"/>
      <c r="E19" s="213" t="s">
        <v>129</v>
      </c>
      <c r="F19" s="745"/>
    </row>
    <row r="20" spans="1:6" ht="33" customHeight="1" x14ac:dyDescent="0.25">
      <c r="A20" s="478"/>
      <c r="B20" s="483" t="s">
        <v>98</v>
      </c>
      <c r="C20" s="483"/>
      <c r="D20" s="213"/>
      <c r="E20" s="213" t="s">
        <v>129</v>
      </c>
      <c r="F20" s="745"/>
    </row>
    <row r="21" spans="1:6" ht="26.25" customHeight="1" x14ac:dyDescent="0.25">
      <c r="A21" s="478"/>
      <c r="B21" s="483" t="s">
        <v>99</v>
      </c>
      <c r="C21" s="483"/>
      <c r="D21" s="213" t="s">
        <v>129</v>
      </c>
      <c r="E21" s="213"/>
      <c r="F21" s="745"/>
    </row>
    <row r="22" spans="1:6" ht="26.25" customHeight="1" x14ac:dyDescent="0.25">
      <c r="A22" s="478"/>
      <c r="B22" s="483" t="s">
        <v>100</v>
      </c>
      <c r="C22" s="483"/>
      <c r="D22" s="213" t="s">
        <v>129</v>
      </c>
      <c r="E22" s="213"/>
      <c r="F22" s="745"/>
    </row>
    <row r="23" spans="1:6" ht="26.25" customHeight="1" x14ac:dyDescent="0.25">
      <c r="A23" s="478"/>
      <c r="B23" s="483" t="s">
        <v>101</v>
      </c>
      <c r="C23" s="483"/>
      <c r="D23" s="213" t="s">
        <v>129</v>
      </c>
      <c r="E23" s="213"/>
      <c r="F23" s="745"/>
    </row>
    <row r="24" spans="1:6" ht="26.25" customHeight="1" x14ac:dyDescent="0.25">
      <c r="A24" s="478"/>
      <c r="B24" s="483" t="s">
        <v>102</v>
      </c>
      <c r="C24" s="483"/>
      <c r="D24" s="213" t="s">
        <v>129</v>
      </c>
      <c r="E24" s="213"/>
      <c r="F24" s="745"/>
    </row>
    <row r="25" spans="1:6" ht="26.25" customHeight="1" x14ac:dyDescent="0.25">
      <c r="A25" s="478"/>
      <c r="B25" s="483" t="s">
        <v>103</v>
      </c>
      <c r="C25" s="483"/>
      <c r="D25" s="213" t="s">
        <v>129</v>
      </c>
      <c r="E25" s="213"/>
      <c r="F25" s="745"/>
    </row>
    <row r="26" spans="1:6" ht="26.25" customHeight="1" x14ac:dyDescent="0.25">
      <c r="A26" s="478"/>
      <c r="B26" s="483" t="s">
        <v>104</v>
      </c>
      <c r="C26" s="483"/>
      <c r="D26" s="213"/>
      <c r="E26" s="213" t="s">
        <v>129</v>
      </c>
      <c r="F26" s="745"/>
    </row>
    <row r="27" spans="1:6" ht="26.25" customHeight="1" x14ac:dyDescent="0.25">
      <c r="A27" s="478"/>
      <c r="B27" s="483" t="s">
        <v>105</v>
      </c>
      <c r="C27" s="483"/>
      <c r="D27" s="213"/>
      <c r="E27" s="213" t="s">
        <v>129</v>
      </c>
      <c r="F27" s="745"/>
    </row>
    <row r="28" spans="1:6" ht="26.25" customHeight="1" x14ac:dyDescent="0.25">
      <c r="A28" s="478"/>
      <c r="B28" s="483" t="s">
        <v>106</v>
      </c>
      <c r="C28" s="483"/>
      <c r="D28" s="213"/>
      <c r="E28" s="213" t="s">
        <v>129</v>
      </c>
      <c r="F28" s="745"/>
    </row>
    <row r="29" spans="1:6" ht="26.25" customHeight="1" x14ac:dyDescent="0.25">
      <c r="A29" s="478"/>
      <c r="B29" s="483" t="s">
        <v>107</v>
      </c>
      <c r="C29" s="483"/>
      <c r="D29" s="213"/>
      <c r="E29" s="213" t="s">
        <v>129</v>
      </c>
      <c r="F29" s="745"/>
    </row>
    <row r="30" spans="1:6" ht="26.25" customHeight="1" x14ac:dyDescent="0.25">
      <c r="A30" s="478"/>
      <c r="B30" s="483" t="s">
        <v>108</v>
      </c>
      <c r="C30" s="483"/>
      <c r="D30" s="213"/>
      <c r="E30" s="213" t="s">
        <v>129</v>
      </c>
      <c r="F30" s="745"/>
    </row>
    <row r="31" spans="1:6" ht="26.25" customHeight="1" x14ac:dyDescent="0.25">
      <c r="A31" s="478"/>
      <c r="B31" s="483" t="s">
        <v>109</v>
      </c>
      <c r="C31" s="483"/>
      <c r="D31" s="213"/>
      <c r="E31" s="213" t="s">
        <v>129</v>
      </c>
      <c r="F31" s="745"/>
    </row>
    <row r="32" spans="1:6" ht="16.2" thickBot="1" x14ac:dyDescent="0.35">
      <c r="A32" s="479"/>
      <c r="B32" s="730" t="s">
        <v>58</v>
      </c>
      <c r="C32" s="731"/>
      <c r="D32" s="97">
        <f>+NOOO!B54</f>
        <v>8</v>
      </c>
      <c r="E32" s="98"/>
      <c r="F32" s="746"/>
    </row>
    <row r="33" spans="1:6" ht="15.75" customHeight="1" thickBot="1" x14ac:dyDescent="0.3">
      <c r="A33" s="737"/>
      <c r="B33" s="341"/>
      <c r="C33" s="341"/>
      <c r="D33" s="341"/>
      <c r="E33" s="341"/>
      <c r="F33" s="738"/>
    </row>
    <row r="34" spans="1:6" ht="34.5" customHeight="1" x14ac:dyDescent="0.25">
      <c r="A34" s="732" t="s">
        <v>85</v>
      </c>
      <c r="B34" s="474" t="s">
        <v>86</v>
      </c>
      <c r="C34" s="474"/>
      <c r="D34" s="734" t="s">
        <v>87</v>
      </c>
      <c r="E34" s="734"/>
      <c r="F34" s="735" t="s">
        <v>88</v>
      </c>
    </row>
    <row r="35" spans="1:6" ht="21" customHeight="1" x14ac:dyDescent="0.25">
      <c r="A35" s="733"/>
      <c r="B35" s="475"/>
      <c r="C35" s="475"/>
      <c r="D35" s="78" t="s">
        <v>89</v>
      </c>
      <c r="E35" s="78" t="s">
        <v>90</v>
      </c>
      <c r="F35" s="736"/>
    </row>
    <row r="36" spans="1:6" ht="26.25" customHeight="1" x14ac:dyDescent="0.25">
      <c r="A36" s="478" t="str">
        <f>PROBABILIDAD!A12</f>
        <v>Posibilidad de Solicitar y/o recibir dadivas para omitir y/o manipular Informacion real de un predio publico en favorecimiento de un tercero.</v>
      </c>
      <c r="B36" s="483" t="s">
        <v>91</v>
      </c>
      <c r="C36" s="483"/>
      <c r="D36" s="213" t="s">
        <v>129</v>
      </c>
      <c r="E36" s="213"/>
      <c r="F36" s="726" t="str">
        <f>IF(D51="X","CATASTROFICO",IF(AND(D55&gt;0,D55&lt;=5),"MODERADO",IF(AND(D55&gt;=6,D55&lt;=11),"MAYOR",IF(AND(D55&gt;=12,D55&lt;=19),"CATASTROFICO"," "))))</f>
        <v>MAYOR</v>
      </c>
    </row>
    <row r="37" spans="1:6" ht="26.25" customHeight="1" x14ac:dyDescent="0.25">
      <c r="A37" s="478"/>
      <c r="B37" s="483" t="s">
        <v>92</v>
      </c>
      <c r="C37" s="483"/>
      <c r="D37" s="213" t="s">
        <v>129</v>
      </c>
      <c r="E37" s="213"/>
      <c r="F37" s="726"/>
    </row>
    <row r="38" spans="1:6" ht="26.25" customHeight="1" x14ac:dyDescent="0.25">
      <c r="A38" s="478"/>
      <c r="B38" s="483" t="s">
        <v>93</v>
      </c>
      <c r="C38" s="483"/>
      <c r="D38" s="213" t="s">
        <v>129</v>
      </c>
      <c r="E38" s="213"/>
      <c r="F38" s="726"/>
    </row>
    <row r="39" spans="1:6" ht="26.25" customHeight="1" x14ac:dyDescent="0.25">
      <c r="A39" s="478"/>
      <c r="B39" s="483" t="s">
        <v>94</v>
      </c>
      <c r="C39" s="483"/>
      <c r="D39" s="213" t="s">
        <v>129</v>
      </c>
      <c r="E39" s="213"/>
      <c r="F39" s="726"/>
    </row>
    <row r="40" spans="1:6" ht="26.25" customHeight="1" x14ac:dyDescent="0.25">
      <c r="A40" s="478"/>
      <c r="B40" s="483" t="s">
        <v>95</v>
      </c>
      <c r="C40" s="483"/>
      <c r="D40" s="213" t="s">
        <v>129</v>
      </c>
      <c r="E40" s="213"/>
      <c r="F40" s="726"/>
    </row>
    <row r="41" spans="1:6" ht="26.25" customHeight="1" x14ac:dyDescent="0.25">
      <c r="A41" s="478"/>
      <c r="B41" s="483" t="s">
        <v>96</v>
      </c>
      <c r="C41" s="483"/>
      <c r="D41" s="213"/>
      <c r="E41" s="213" t="s">
        <v>129</v>
      </c>
      <c r="F41" s="726"/>
    </row>
    <row r="42" spans="1:6" ht="26.25" customHeight="1" x14ac:dyDescent="0.25">
      <c r="A42" s="478"/>
      <c r="B42" s="483" t="s">
        <v>97</v>
      </c>
      <c r="C42" s="483"/>
      <c r="D42" s="213"/>
      <c r="E42" s="213" t="s">
        <v>129</v>
      </c>
      <c r="F42" s="726"/>
    </row>
    <row r="43" spans="1:6" ht="33" customHeight="1" x14ac:dyDescent="0.25">
      <c r="A43" s="478"/>
      <c r="B43" s="483" t="s">
        <v>98</v>
      </c>
      <c r="C43" s="483"/>
      <c r="D43" s="213"/>
      <c r="E43" s="213" t="s">
        <v>129</v>
      </c>
      <c r="F43" s="726"/>
    </row>
    <row r="44" spans="1:6" ht="26.25" customHeight="1" x14ac:dyDescent="0.25">
      <c r="A44" s="478"/>
      <c r="B44" s="483" t="s">
        <v>99</v>
      </c>
      <c r="C44" s="483"/>
      <c r="D44" s="213" t="s">
        <v>129</v>
      </c>
      <c r="E44" s="213"/>
      <c r="F44" s="726"/>
    </row>
    <row r="45" spans="1:6" ht="26.25" customHeight="1" x14ac:dyDescent="0.25">
      <c r="A45" s="478"/>
      <c r="B45" s="483" t="s">
        <v>100</v>
      </c>
      <c r="C45" s="483"/>
      <c r="D45" s="213" t="s">
        <v>129</v>
      </c>
      <c r="E45" s="213"/>
      <c r="F45" s="726"/>
    </row>
    <row r="46" spans="1:6" ht="26.25" customHeight="1" x14ac:dyDescent="0.25">
      <c r="A46" s="478"/>
      <c r="B46" s="483" t="s">
        <v>101</v>
      </c>
      <c r="C46" s="483"/>
      <c r="D46" s="213" t="s">
        <v>129</v>
      </c>
      <c r="E46" s="213"/>
      <c r="F46" s="726"/>
    </row>
    <row r="47" spans="1:6" ht="26.25" customHeight="1" x14ac:dyDescent="0.25">
      <c r="A47" s="478"/>
      <c r="B47" s="483" t="s">
        <v>102</v>
      </c>
      <c r="C47" s="483"/>
      <c r="D47" s="217" t="s">
        <v>129</v>
      </c>
      <c r="E47" s="217"/>
      <c r="F47" s="726"/>
    </row>
    <row r="48" spans="1:6" ht="26.25" customHeight="1" x14ac:dyDescent="0.25">
      <c r="A48" s="478"/>
      <c r="B48" s="483" t="s">
        <v>103</v>
      </c>
      <c r="C48" s="483"/>
      <c r="D48" s="217" t="s">
        <v>129</v>
      </c>
      <c r="E48" s="217"/>
      <c r="F48" s="726"/>
    </row>
    <row r="49" spans="1:6" ht="26.25" customHeight="1" x14ac:dyDescent="0.25">
      <c r="A49" s="478"/>
      <c r="B49" s="483" t="s">
        <v>104</v>
      </c>
      <c r="C49" s="483"/>
      <c r="D49" s="217"/>
      <c r="E49" s="217" t="s">
        <v>129</v>
      </c>
      <c r="F49" s="726"/>
    </row>
    <row r="50" spans="1:6" ht="26.25" customHeight="1" x14ac:dyDescent="0.25">
      <c r="A50" s="478"/>
      <c r="B50" s="483" t="s">
        <v>105</v>
      </c>
      <c r="C50" s="483"/>
      <c r="D50" s="217" t="s">
        <v>129</v>
      </c>
      <c r="E50" s="217"/>
      <c r="F50" s="726"/>
    </row>
    <row r="51" spans="1:6" ht="26.25" customHeight="1" x14ac:dyDescent="0.25">
      <c r="A51" s="478"/>
      <c r="B51" s="483" t="s">
        <v>106</v>
      </c>
      <c r="C51" s="483"/>
      <c r="D51" s="217"/>
      <c r="E51" s="217" t="s">
        <v>129</v>
      </c>
      <c r="F51" s="726"/>
    </row>
    <row r="52" spans="1:6" ht="26.25" customHeight="1" x14ac:dyDescent="0.25">
      <c r="A52" s="478"/>
      <c r="B52" s="483" t="s">
        <v>107</v>
      </c>
      <c r="C52" s="483"/>
      <c r="D52" s="217"/>
      <c r="E52" s="217" t="s">
        <v>129</v>
      </c>
      <c r="F52" s="726"/>
    </row>
    <row r="53" spans="1:6" ht="26.25" customHeight="1" x14ac:dyDescent="0.25">
      <c r="A53" s="478"/>
      <c r="B53" s="483" t="s">
        <v>108</v>
      </c>
      <c r="C53" s="483"/>
      <c r="D53" s="217"/>
      <c r="E53" s="217" t="s">
        <v>129</v>
      </c>
      <c r="F53" s="726"/>
    </row>
    <row r="54" spans="1:6" ht="26.25" customHeight="1" x14ac:dyDescent="0.25">
      <c r="A54" s="478"/>
      <c r="B54" s="483" t="s">
        <v>109</v>
      </c>
      <c r="C54" s="483"/>
      <c r="D54" s="217"/>
      <c r="E54" s="217" t="s">
        <v>129</v>
      </c>
      <c r="F54" s="726"/>
    </row>
    <row r="55" spans="1:6" ht="16.2" thickBot="1" x14ac:dyDescent="0.35">
      <c r="A55" s="479"/>
      <c r="B55" s="730" t="s">
        <v>58</v>
      </c>
      <c r="C55" s="731"/>
      <c r="D55" s="97">
        <f>+NOOO!B77</f>
        <v>11</v>
      </c>
      <c r="E55" s="98"/>
      <c r="F55" s="727"/>
    </row>
    <row r="56" spans="1:6" ht="14.4" thickBot="1" x14ac:dyDescent="0.3"/>
    <row r="57" spans="1:6" ht="34.5" customHeight="1" x14ac:dyDescent="0.25">
      <c r="A57" s="732" t="s">
        <v>85</v>
      </c>
      <c r="B57" s="474" t="s">
        <v>86</v>
      </c>
      <c r="C57" s="474"/>
      <c r="D57" s="734" t="s">
        <v>87</v>
      </c>
      <c r="E57" s="734"/>
      <c r="F57" s="735" t="s">
        <v>88</v>
      </c>
    </row>
    <row r="58" spans="1:6" ht="21" customHeight="1" x14ac:dyDescent="0.25">
      <c r="A58" s="733"/>
      <c r="B58" s="475"/>
      <c r="C58" s="475"/>
      <c r="D58" s="78" t="s">
        <v>89</v>
      </c>
      <c r="E58" s="78" t="s">
        <v>90</v>
      </c>
      <c r="F58" s="736"/>
    </row>
    <row r="59" spans="1:6" ht="26.25" customHeight="1" x14ac:dyDescent="0.25">
      <c r="A59" s="739"/>
      <c r="B59" s="483" t="s">
        <v>91</v>
      </c>
      <c r="C59" s="483"/>
      <c r="D59" s="218"/>
      <c r="E59" s="218"/>
      <c r="F59" s="726" t="str">
        <f>IF(D74="X","CATASTROFICO",IF(AND(D78&gt;0,D78&lt;=5),"MODERADO",IF(AND(D78&gt;=6,D78&lt;=11),"MAYOR",IF(AND(D78&gt;=12,D78&lt;=19),"CATASTROFICO"," "))))</f>
        <v xml:space="preserve"> </v>
      </c>
    </row>
    <row r="60" spans="1:6" ht="26.25" customHeight="1" x14ac:dyDescent="0.25">
      <c r="A60" s="341"/>
      <c r="B60" s="483" t="s">
        <v>92</v>
      </c>
      <c r="C60" s="483"/>
      <c r="D60" s="218"/>
      <c r="E60" s="218"/>
      <c r="F60" s="726"/>
    </row>
    <row r="61" spans="1:6" ht="26.25" customHeight="1" x14ac:dyDescent="0.25">
      <c r="A61" s="341"/>
      <c r="B61" s="483" t="s">
        <v>93</v>
      </c>
      <c r="C61" s="483"/>
      <c r="D61" s="218"/>
      <c r="E61" s="218"/>
      <c r="F61" s="726"/>
    </row>
    <row r="62" spans="1:6" ht="26.25" customHeight="1" x14ac:dyDescent="0.25">
      <c r="A62" s="341"/>
      <c r="B62" s="483" t="s">
        <v>94</v>
      </c>
      <c r="C62" s="483"/>
      <c r="D62" s="218"/>
      <c r="E62" s="218"/>
      <c r="F62" s="726"/>
    </row>
    <row r="63" spans="1:6" ht="26.25" customHeight="1" x14ac:dyDescent="0.25">
      <c r="A63" s="341"/>
      <c r="B63" s="483" t="s">
        <v>95</v>
      </c>
      <c r="C63" s="483"/>
      <c r="D63" s="218"/>
      <c r="E63" s="218"/>
      <c r="F63" s="726"/>
    </row>
    <row r="64" spans="1:6" ht="26.25" customHeight="1" x14ac:dyDescent="0.25">
      <c r="A64" s="341"/>
      <c r="B64" s="483" t="s">
        <v>96</v>
      </c>
      <c r="C64" s="483"/>
      <c r="D64" s="218"/>
      <c r="E64" s="218"/>
      <c r="F64" s="726"/>
    </row>
    <row r="65" spans="1:6" ht="26.25" customHeight="1" x14ac:dyDescent="0.25">
      <c r="A65" s="341"/>
      <c r="B65" s="483" t="s">
        <v>97</v>
      </c>
      <c r="C65" s="483"/>
      <c r="D65" s="218"/>
      <c r="E65" s="218"/>
      <c r="F65" s="726"/>
    </row>
    <row r="66" spans="1:6" ht="32.25" customHeight="1" x14ac:dyDescent="0.25">
      <c r="A66" s="341"/>
      <c r="B66" s="483" t="s">
        <v>98</v>
      </c>
      <c r="C66" s="483"/>
      <c r="D66" s="218"/>
      <c r="E66" s="218"/>
      <c r="F66" s="726"/>
    </row>
    <row r="67" spans="1:6" ht="26.25" customHeight="1" x14ac:dyDescent="0.25">
      <c r="A67" s="341"/>
      <c r="B67" s="483" t="s">
        <v>99</v>
      </c>
      <c r="C67" s="483"/>
      <c r="D67" s="218"/>
      <c r="E67" s="218"/>
      <c r="F67" s="726"/>
    </row>
    <row r="68" spans="1:6" ht="26.25" customHeight="1" x14ac:dyDescent="0.25">
      <c r="A68" s="341"/>
      <c r="B68" s="483" t="s">
        <v>100</v>
      </c>
      <c r="C68" s="483"/>
      <c r="D68" s="218"/>
      <c r="E68" s="218"/>
      <c r="F68" s="726"/>
    </row>
    <row r="69" spans="1:6" ht="26.25" customHeight="1" x14ac:dyDescent="0.25">
      <c r="A69" s="341"/>
      <c r="B69" s="483" t="s">
        <v>101</v>
      </c>
      <c r="C69" s="483"/>
      <c r="D69" s="218"/>
      <c r="E69" s="218"/>
      <c r="F69" s="726"/>
    </row>
    <row r="70" spans="1:6" ht="26.25" customHeight="1" x14ac:dyDescent="0.25">
      <c r="A70" s="341"/>
      <c r="B70" s="483" t="s">
        <v>102</v>
      </c>
      <c r="C70" s="483"/>
      <c r="D70" s="218"/>
      <c r="E70" s="218"/>
      <c r="F70" s="726"/>
    </row>
    <row r="71" spans="1:6" ht="26.25" customHeight="1" x14ac:dyDescent="0.25">
      <c r="A71" s="341"/>
      <c r="B71" s="483" t="s">
        <v>103</v>
      </c>
      <c r="C71" s="483"/>
      <c r="D71" s="218"/>
      <c r="E71" s="218"/>
      <c r="F71" s="726"/>
    </row>
    <row r="72" spans="1:6" ht="26.25" customHeight="1" x14ac:dyDescent="0.25">
      <c r="A72" s="341"/>
      <c r="B72" s="483" t="s">
        <v>104</v>
      </c>
      <c r="C72" s="483"/>
      <c r="D72" s="218"/>
      <c r="E72" s="218"/>
      <c r="F72" s="726"/>
    </row>
    <row r="73" spans="1:6" ht="26.25" customHeight="1" x14ac:dyDescent="0.25">
      <c r="A73" s="341"/>
      <c r="B73" s="483" t="s">
        <v>105</v>
      </c>
      <c r="C73" s="483"/>
      <c r="D73" s="218"/>
      <c r="E73" s="218"/>
      <c r="F73" s="726"/>
    </row>
    <row r="74" spans="1:6" ht="26.25" customHeight="1" x14ac:dyDescent="0.25">
      <c r="A74" s="341"/>
      <c r="B74" s="483" t="s">
        <v>106</v>
      </c>
      <c r="C74" s="483"/>
      <c r="D74" s="218"/>
      <c r="E74" s="218"/>
      <c r="F74" s="726"/>
    </row>
    <row r="75" spans="1:6" ht="26.25" customHeight="1" x14ac:dyDescent="0.25">
      <c r="A75" s="341"/>
      <c r="B75" s="483" t="s">
        <v>107</v>
      </c>
      <c r="C75" s="483"/>
      <c r="D75" s="218"/>
      <c r="E75" s="218"/>
      <c r="F75" s="726"/>
    </row>
    <row r="76" spans="1:6" ht="26.25" customHeight="1" x14ac:dyDescent="0.25">
      <c r="A76" s="341"/>
      <c r="B76" s="483" t="s">
        <v>108</v>
      </c>
      <c r="C76" s="483"/>
      <c r="D76" s="218"/>
      <c r="E76" s="218"/>
      <c r="F76" s="726"/>
    </row>
    <row r="77" spans="1:6" ht="26.25" customHeight="1" x14ac:dyDescent="0.25">
      <c r="A77" s="341"/>
      <c r="B77" s="483" t="s">
        <v>109</v>
      </c>
      <c r="C77" s="483"/>
      <c r="D77" s="218"/>
      <c r="E77" s="218"/>
      <c r="F77" s="726"/>
    </row>
    <row r="78" spans="1:6" ht="16.2" thickBot="1" x14ac:dyDescent="0.35">
      <c r="A78" s="341"/>
      <c r="B78" s="730" t="s">
        <v>58</v>
      </c>
      <c r="C78" s="731"/>
      <c r="D78" s="97">
        <f>+NOOO!B100</f>
        <v>0</v>
      </c>
      <c r="E78" s="98"/>
      <c r="F78" s="727"/>
    </row>
    <row r="79" spans="1:6" ht="14.4" thickBot="1" x14ac:dyDescent="0.3">
      <c r="A79" s="740"/>
    </row>
    <row r="80" spans="1:6" ht="34.5" customHeight="1" x14ac:dyDescent="0.25">
      <c r="A80" s="732" t="s">
        <v>85</v>
      </c>
      <c r="B80" s="474" t="s">
        <v>86</v>
      </c>
      <c r="C80" s="474"/>
      <c r="D80" s="734" t="s">
        <v>87</v>
      </c>
      <c r="E80" s="734"/>
      <c r="F80" s="735" t="s">
        <v>88</v>
      </c>
    </row>
    <row r="81" spans="1:6" ht="21" customHeight="1" x14ac:dyDescent="0.25">
      <c r="A81" s="733"/>
      <c r="B81" s="475"/>
      <c r="C81" s="475"/>
      <c r="D81" s="78" t="s">
        <v>89</v>
      </c>
      <c r="E81" s="78" t="s">
        <v>90</v>
      </c>
      <c r="F81" s="736"/>
    </row>
    <row r="82" spans="1:6" ht="26.25" customHeight="1" x14ac:dyDescent="0.25">
      <c r="A82" s="728"/>
      <c r="B82" s="483" t="s">
        <v>91</v>
      </c>
      <c r="C82" s="483"/>
      <c r="D82" s="218"/>
      <c r="E82" s="218"/>
      <c r="F82" s="726" t="str">
        <f>IF(D97="X","CATASTROFICO",IF(AND(D101&gt;0,D101&lt;=5),"MODERADO",IF(AND(D101&gt;=6,D101&lt;=11),"MAYOR",IF(AND(D101&gt;=12,D101&lt;=19),"CATASTROFICO"," "))))</f>
        <v xml:space="preserve"> </v>
      </c>
    </row>
    <row r="83" spans="1:6" ht="26.25" customHeight="1" x14ac:dyDescent="0.25">
      <c r="A83" s="728"/>
      <c r="B83" s="483" t="s">
        <v>92</v>
      </c>
      <c r="C83" s="483"/>
      <c r="D83" s="218"/>
      <c r="E83" s="218"/>
      <c r="F83" s="726"/>
    </row>
    <row r="84" spans="1:6" ht="26.25" customHeight="1" x14ac:dyDescent="0.25">
      <c r="A84" s="728"/>
      <c r="B84" s="483" t="s">
        <v>93</v>
      </c>
      <c r="C84" s="483"/>
      <c r="D84" s="218"/>
      <c r="E84" s="218"/>
      <c r="F84" s="726"/>
    </row>
    <row r="85" spans="1:6" ht="26.25" customHeight="1" x14ac:dyDescent="0.25">
      <c r="A85" s="728"/>
      <c r="B85" s="483" t="s">
        <v>94</v>
      </c>
      <c r="C85" s="483"/>
      <c r="D85" s="218"/>
      <c r="E85" s="218"/>
      <c r="F85" s="726"/>
    </row>
    <row r="86" spans="1:6" ht="26.25" customHeight="1" x14ac:dyDescent="0.25">
      <c r="A86" s="728"/>
      <c r="B86" s="483" t="s">
        <v>95</v>
      </c>
      <c r="C86" s="483"/>
      <c r="D86" s="218"/>
      <c r="E86" s="218"/>
      <c r="F86" s="726"/>
    </row>
    <row r="87" spans="1:6" ht="26.25" customHeight="1" x14ac:dyDescent="0.25">
      <c r="A87" s="728"/>
      <c r="B87" s="483" t="s">
        <v>96</v>
      </c>
      <c r="C87" s="483"/>
      <c r="D87" s="218"/>
      <c r="E87" s="218"/>
      <c r="F87" s="726"/>
    </row>
    <row r="88" spans="1:6" ht="26.25" customHeight="1" x14ac:dyDescent="0.25">
      <c r="A88" s="728"/>
      <c r="B88" s="483" t="s">
        <v>97</v>
      </c>
      <c r="C88" s="483"/>
      <c r="D88" s="218"/>
      <c r="E88" s="218"/>
      <c r="F88" s="726"/>
    </row>
    <row r="89" spans="1:6" ht="33" customHeight="1" x14ac:dyDescent="0.25">
      <c r="A89" s="728"/>
      <c r="B89" s="483" t="s">
        <v>98</v>
      </c>
      <c r="C89" s="483"/>
      <c r="D89" s="218"/>
      <c r="E89" s="218"/>
      <c r="F89" s="726"/>
    </row>
    <row r="90" spans="1:6" ht="26.25" customHeight="1" x14ac:dyDescent="0.25">
      <c r="A90" s="728"/>
      <c r="B90" s="483" t="s">
        <v>99</v>
      </c>
      <c r="C90" s="483"/>
      <c r="D90" s="218"/>
      <c r="E90" s="218"/>
      <c r="F90" s="726"/>
    </row>
    <row r="91" spans="1:6" ht="26.25" customHeight="1" x14ac:dyDescent="0.25">
      <c r="A91" s="728"/>
      <c r="B91" s="483" t="s">
        <v>100</v>
      </c>
      <c r="C91" s="483"/>
      <c r="D91" s="218"/>
      <c r="E91" s="218"/>
      <c r="F91" s="726"/>
    </row>
    <row r="92" spans="1:6" ht="26.25" customHeight="1" x14ac:dyDescent="0.25">
      <c r="A92" s="728"/>
      <c r="B92" s="483" t="s">
        <v>101</v>
      </c>
      <c r="C92" s="483"/>
      <c r="D92" s="218"/>
      <c r="E92" s="218"/>
      <c r="F92" s="726"/>
    </row>
    <row r="93" spans="1:6" ht="26.25" customHeight="1" x14ac:dyDescent="0.25">
      <c r="A93" s="728"/>
      <c r="B93" s="483" t="s">
        <v>102</v>
      </c>
      <c r="C93" s="483"/>
      <c r="D93" s="218"/>
      <c r="E93" s="218"/>
      <c r="F93" s="726"/>
    </row>
    <row r="94" spans="1:6" ht="26.25" customHeight="1" x14ac:dyDescent="0.25">
      <c r="A94" s="728"/>
      <c r="B94" s="483" t="s">
        <v>103</v>
      </c>
      <c r="C94" s="483"/>
      <c r="D94" s="218"/>
      <c r="E94" s="218"/>
      <c r="F94" s="726"/>
    </row>
    <row r="95" spans="1:6" ht="26.25" customHeight="1" x14ac:dyDescent="0.25">
      <c r="A95" s="728"/>
      <c r="B95" s="483" t="s">
        <v>104</v>
      </c>
      <c r="C95" s="483"/>
      <c r="D95" s="218"/>
      <c r="E95" s="218"/>
      <c r="F95" s="726"/>
    </row>
    <row r="96" spans="1:6" ht="26.25" customHeight="1" x14ac:dyDescent="0.25">
      <c r="A96" s="728"/>
      <c r="B96" s="483" t="s">
        <v>105</v>
      </c>
      <c r="C96" s="483"/>
      <c r="D96" s="218"/>
      <c r="E96" s="218"/>
      <c r="F96" s="726"/>
    </row>
    <row r="97" spans="1:6" ht="26.25" customHeight="1" x14ac:dyDescent="0.25">
      <c r="A97" s="728"/>
      <c r="B97" s="483" t="s">
        <v>106</v>
      </c>
      <c r="C97" s="483"/>
      <c r="D97" s="218"/>
      <c r="E97" s="218"/>
      <c r="F97" s="726"/>
    </row>
    <row r="98" spans="1:6" ht="26.25" customHeight="1" x14ac:dyDescent="0.25">
      <c r="A98" s="728"/>
      <c r="B98" s="483" t="s">
        <v>107</v>
      </c>
      <c r="C98" s="483"/>
      <c r="D98" s="218"/>
      <c r="E98" s="218"/>
      <c r="F98" s="726"/>
    </row>
    <row r="99" spans="1:6" ht="26.25" customHeight="1" x14ac:dyDescent="0.25">
      <c r="A99" s="728"/>
      <c r="B99" s="483" t="s">
        <v>108</v>
      </c>
      <c r="C99" s="483"/>
      <c r="D99" s="218"/>
      <c r="E99" s="218"/>
      <c r="F99" s="726"/>
    </row>
    <row r="100" spans="1:6" ht="26.25" customHeight="1" x14ac:dyDescent="0.25">
      <c r="A100" s="728"/>
      <c r="B100" s="483" t="s">
        <v>109</v>
      </c>
      <c r="C100" s="483"/>
      <c r="D100" s="218"/>
      <c r="E100" s="218"/>
      <c r="F100" s="726"/>
    </row>
    <row r="101" spans="1:6" ht="16.2" thickBot="1" x14ac:dyDescent="0.35">
      <c r="A101" s="729"/>
      <c r="B101" s="730" t="s">
        <v>58</v>
      </c>
      <c r="C101" s="731"/>
      <c r="D101" s="97">
        <f>+NOOO!B123</f>
        <v>0</v>
      </c>
      <c r="E101" s="98"/>
      <c r="F101" s="727"/>
    </row>
    <row r="102" spans="1:6" ht="14.4" thickBot="1" x14ac:dyDescent="0.3"/>
    <row r="103" spans="1:6" ht="34.5" customHeight="1" x14ac:dyDescent="0.25">
      <c r="A103" s="732" t="s">
        <v>85</v>
      </c>
      <c r="B103" s="474" t="s">
        <v>86</v>
      </c>
      <c r="C103" s="474"/>
      <c r="D103" s="734" t="s">
        <v>87</v>
      </c>
      <c r="E103" s="734"/>
      <c r="F103" s="735" t="s">
        <v>88</v>
      </c>
    </row>
    <row r="104" spans="1:6" ht="21" customHeight="1" x14ac:dyDescent="0.25">
      <c r="A104" s="733"/>
      <c r="B104" s="475"/>
      <c r="C104" s="475"/>
      <c r="D104" s="78" t="s">
        <v>89</v>
      </c>
      <c r="E104" s="78" t="s">
        <v>90</v>
      </c>
      <c r="F104" s="736"/>
    </row>
    <row r="105" spans="1:6" ht="26.25" customHeight="1" x14ac:dyDescent="0.25">
      <c r="A105" s="728"/>
      <c r="B105" s="483" t="s">
        <v>91</v>
      </c>
      <c r="C105" s="483"/>
      <c r="D105" s="218"/>
      <c r="E105" s="218"/>
      <c r="F105" s="726" t="str">
        <f>IF(D120="X","CATASTROFICO",IF(AND(D124&gt;0,D124&lt;=5),"MODERADO",IF(AND(D124&gt;=6,D124&lt;=11),"MAYOR",IF(AND(D124&gt;=12,D124&lt;=19),"CATASTROFICO"," "))))</f>
        <v xml:space="preserve"> </v>
      </c>
    </row>
    <row r="106" spans="1:6" ht="26.25" customHeight="1" x14ac:dyDescent="0.25">
      <c r="A106" s="728"/>
      <c r="B106" s="483" t="s">
        <v>92</v>
      </c>
      <c r="C106" s="483"/>
      <c r="D106" s="218"/>
      <c r="E106" s="218"/>
      <c r="F106" s="726"/>
    </row>
    <row r="107" spans="1:6" ht="26.25" customHeight="1" x14ac:dyDescent="0.25">
      <c r="A107" s="728"/>
      <c r="B107" s="483" t="s">
        <v>93</v>
      </c>
      <c r="C107" s="483"/>
      <c r="D107" s="218"/>
      <c r="E107" s="218"/>
      <c r="F107" s="726"/>
    </row>
    <row r="108" spans="1:6" ht="26.25" customHeight="1" x14ac:dyDescent="0.25">
      <c r="A108" s="728"/>
      <c r="B108" s="483" t="s">
        <v>94</v>
      </c>
      <c r="C108" s="483"/>
      <c r="D108" s="218"/>
      <c r="E108" s="218"/>
      <c r="F108" s="726"/>
    </row>
    <row r="109" spans="1:6" ht="26.25" customHeight="1" x14ac:dyDescent="0.25">
      <c r="A109" s="728"/>
      <c r="B109" s="483" t="s">
        <v>95</v>
      </c>
      <c r="C109" s="483"/>
      <c r="D109" s="218"/>
      <c r="E109" s="218"/>
      <c r="F109" s="726"/>
    </row>
    <row r="110" spans="1:6" ht="26.25" customHeight="1" x14ac:dyDescent="0.25">
      <c r="A110" s="728"/>
      <c r="B110" s="483" t="s">
        <v>96</v>
      </c>
      <c r="C110" s="483"/>
      <c r="D110" s="218"/>
      <c r="E110" s="218"/>
      <c r="F110" s="726"/>
    </row>
    <row r="111" spans="1:6" ht="26.25" customHeight="1" x14ac:dyDescent="0.25">
      <c r="A111" s="728"/>
      <c r="B111" s="483" t="s">
        <v>97</v>
      </c>
      <c r="C111" s="483"/>
      <c r="D111" s="218"/>
      <c r="E111" s="218"/>
      <c r="F111" s="726"/>
    </row>
    <row r="112" spans="1:6" ht="36" customHeight="1" x14ac:dyDescent="0.25">
      <c r="A112" s="728"/>
      <c r="B112" s="483" t="s">
        <v>98</v>
      </c>
      <c r="C112" s="483"/>
      <c r="D112" s="218"/>
      <c r="E112" s="218"/>
      <c r="F112" s="726"/>
    </row>
    <row r="113" spans="1:6" ht="26.25" customHeight="1" x14ac:dyDescent="0.25">
      <c r="A113" s="728"/>
      <c r="B113" s="483" t="s">
        <v>99</v>
      </c>
      <c r="C113" s="483"/>
      <c r="D113" s="218"/>
      <c r="E113" s="218"/>
      <c r="F113" s="726"/>
    </row>
    <row r="114" spans="1:6" ht="26.25" customHeight="1" x14ac:dyDescent="0.25">
      <c r="A114" s="728"/>
      <c r="B114" s="483" t="s">
        <v>100</v>
      </c>
      <c r="C114" s="483"/>
      <c r="D114" s="218"/>
      <c r="E114" s="218"/>
      <c r="F114" s="726"/>
    </row>
    <row r="115" spans="1:6" ht="26.25" customHeight="1" x14ac:dyDescent="0.25">
      <c r="A115" s="728"/>
      <c r="B115" s="483" t="s">
        <v>101</v>
      </c>
      <c r="C115" s="483"/>
      <c r="D115" s="218"/>
      <c r="E115" s="218"/>
      <c r="F115" s="726"/>
    </row>
    <row r="116" spans="1:6" ht="26.25" customHeight="1" x14ac:dyDescent="0.25">
      <c r="A116" s="728"/>
      <c r="B116" s="483" t="s">
        <v>102</v>
      </c>
      <c r="C116" s="483"/>
      <c r="D116" s="218"/>
      <c r="E116" s="218"/>
      <c r="F116" s="726"/>
    </row>
    <row r="117" spans="1:6" ht="26.25" customHeight="1" x14ac:dyDescent="0.25">
      <c r="A117" s="728"/>
      <c r="B117" s="483" t="s">
        <v>103</v>
      </c>
      <c r="C117" s="483"/>
      <c r="D117" s="218"/>
      <c r="E117" s="218"/>
      <c r="F117" s="726"/>
    </row>
    <row r="118" spans="1:6" ht="26.25" customHeight="1" x14ac:dyDescent="0.25">
      <c r="A118" s="728"/>
      <c r="B118" s="483" t="s">
        <v>104</v>
      </c>
      <c r="C118" s="483"/>
      <c r="D118" s="218"/>
      <c r="E118" s="218"/>
      <c r="F118" s="726"/>
    </row>
    <row r="119" spans="1:6" ht="26.25" customHeight="1" x14ac:dyDescent="0.25">
      <c r="A119" s="728"/>
      <c r="B119" s="483" t="s">
        <v>105</v>
      </c>
      <c r="C119" s="483"/>
      <c r="D119" s="218"/>
      <c r="E119" s="218"/>
      <c r="F119" s="726"/>
    </row>
    <row r="120" spans="1:6" ht="26.25" customHeight="1" x14ac:dyDescent="0.25">
      <c r="A120" s="728"/>
      <c r="B120" s="483" t="s">
        <v>106</v>
      </c>
      <c r="C120" s="483"/>
      <c r="D120" s="218"/>
      <c r="E120" s="218"/>
      <c r="F120" s="726"/>
    </row>
    <row r="121" spans="1:6" ht="26.25" customHeight="1" x14ac:dyDescent="0.25">
      <c r="A121" s="728"/>
      <c r="B121" s="483" t="s">
        <v>107</v>
      </c>
      <c r="C121" s="483"/>
      <c r="D121" s="218"/>
      <c r="E121" s="218"/>
      <c r="F121" s="726"/>
    </row>
    <row r="122" spans="1:6" ht="26.25" customHeight="1" x14ac:dyDescent="0.25">
      <c r="A122" s="728"/>
      <c r="B122" s="483" t="s">
        <v>108</v>
      </c>
      <c r="C122" s="483"/>
      <c r="D122" s="218"/>
      <c r="E122" s="218"/>
      <c r="F122" s="726"/>
    </row>
    <row r="123" spans="1:6" ht="26.25" customHeight="1" x14ac:dyDescent="0.25">
      <c r="A123" s="728"/>
      <c r="B123" s="483" t="s">
        <v>109</v>
      </c>
      <c r="C123" s="483"/>
      <c r="D123" s="218"/>
      <c r="E123" s="218"/>
      <c r="F123" s="726"/>
    </row>
    <row r="124" spans="1:6" ht="16.2" thickBot="1" x14ac:dyDescent="0.35">
      <c r="A124" s="729"/>
      <c r="B124" s="730" t="s">
        <v>58</v>
      </c>
      <c r="C124" s="731"/>
      <c r="D124" s="97">
        <f>+NOOO!B146</f>
        <v>0</v>
      </c>
      <c r="E124" s="98"/>
      <c r="F124" s="727"/>
    </row>
  </sheetData>
  <sheetProtection selectLockedCells="1"/>
  <mergeCells count="143">
    <mergeCell ref="A36:A55"/>
    <mergeCell ref="A59:A79"/>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A34:A35"/>
    <mergeCell ref="B34:C35"/>
    <mergeCell ref="D34:E34"/>
    <mergeCell ref="F34:F35"/>
    <mergeCell ref="B18:C18"/>
    <mergeCell ref="B19:C19"/>
    <mergeCell ref="B20:C20"/>
    <mergeCell ref="B21:C21"/>
    <mergeCell ref="B22:C22"/>
    <mergeCell ref="B24:C24"/>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B25:C25"/>
    <mergeCell ref="B36:C36"/>
    <mergeCell ref="A33:F33"/>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F80:F81"/>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A80:A81"/>
    <mergeCell ref="B80:C81"/>
    <mergeCell ref="D80:E80"/>
    <mergeCell ref="B78:C78"/>
    <mergeCell ref="B69:C69"/>
    <mergeCell ref="B70:C70"/>
    <mergeCell ref="B71:C71"/>
    <mergeCell ref="B72:C72"/>
    <mergeCell ref="B73:C73"/>
    <mergeCell ref="B74:C74"/>
    <mergeCell ref="B75:C75"/>
    <mergeCell ref="B76:C76"/>
    <mergeCell ref="B77:C77"/>
    <mergeCell ref="B116:C116"/>
    <mergeCell ref="B117:C117"/>
    <mergeCell ref="B118:C118"/>
    <mergeCell ref="B119:C119"/>
    <mergeCell ref="B108:C108"/>
    <mergeCell ref="B109:C109"/>
    <mergeCell ref="B110:C110"/>
    <mergeCell ref="A82:A101"/>
    <mergeCell ref="B82:C82"/>
    <mergeCell ref="B113:C113"/>
    <mergeCell ref="B101:C101"/>
    <mergeCell ref="B83:C83"/>
    <mergeCell ref="B84:C84"/>
    <mergeCell ref="B85:C85"/>
    <mergeCell ref="B86:C86"/>
    <mergeCell ref="B87:C87"/>
    <mergeCell ref="B88:C88"/>
    <mergeCell ref="B95:C95"/>
    <mergeCell ref="A103:A104"/>
    <mergeCell ref="B103:C104"/>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4" zoomScaleNormal="100" workbookViewId="0">
      <selection activeCell="J32" sqref="J32:K32"/>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59"/>
      <c r="B1" s="800"/>
      <c r="C1" s="412" t="str">
        <f>CONTEXTO!B1</f>
        <v xml:space="preserve">PROCESO:  SISTEMA INTEGRADO DE GESTIÓN </v>
      </c>
      <c r="D1" s="412"/>
      <c r="E1" s="412"/>
      <c r="F1" s="412"/>
      <c r="G1" s="434" t="s">
        <v>385</v>
      </c>
      <c r="H1" s="393"/>
      <c r="I1" s="393"/>
      <c r="J1" s="798"/>
      <c r="K1" s="381"/>
    </row>
    <row r="2" spans="1:11" ht="15" customHeight="1" x14ac:dyDescent="0.25">
      <c r="A2" s="460"/>
      <c r="B2" s="454"/>
      <c r="C2" s="413"/>
      <c r="D2" s="413"/>
      <c r="E2" s="413"/>
      <c r="F2" s="413"/>
      <c r="G2" s="435" t="s">
        <v>390</v>
      </c>
      <c r="H2" s="436"/>
      <c r="I2" s="436"/>
      <c r="J2" s="799"/>
      <c r="K2" s="382"/>
    </row>
    <row r="3" spans="1:11" ht="34.5" customHeight="1" x14ac:dyDescent="0.25">
      <c r="A3" s="460"/>
      <c r="B3" s="454"/>
      <c r="C3" s="413" t="s">
        <v>32</v>
      </c>
      <c r="D3" s="413"/>
      <c r="E3" s="413"/>
      <c r="F3" s="413"/>
      <c r="G3" s="435" t="s">
        <v>384</v>
      </c>
      <c r="H3" s="436"/>
      <c r="I3" s="436"/>
      <c r="J3" s="799"/>
      <c r="K3" s="382"/>
    </row>
    <row r="4" spans="1:11" ht="15.75" customHeight="1" x14ac:dyDescent="0.25">
      <c r="A4" s="460"/>
      <c r="B4" s="454"/>
      <c r="C4" s="413"/>
      <c r="D4" s="413"/>
      <c r="E4" s="413"/>
      <c r="F4" s="413"/>
      <c r="G4" s="435" t="s">
        <v>377</v>
      </c>
      <c r="H4" s="436"/>
      <c r="I4" s="436"/>
      <c r="J4" s="799"/>
      <c r="K4" s="382"/>
    </row>
    <row r="5" spans="1:11" ht="15.75" customHeight="1" x14ac:dyDescent="0.25">
      <c r="A5" s="415"/>
      <c r="B5" s="416"/>
      <c r="C5" s="416"/>
      <c r="D5" s="416"/>
      <c r="E5" s="416"/>
      <c r="F5" s="416"/>
      <c r="G5" s="416"/>
      <c r="H5" s="416"/>
      <c r="I5" s="416"/>
      <c r="J5" s="416"/>
      <c r="K5" s="417"/>
    </row>
    <row r="6" spans="1:11" x14ac:dyDescent="0.25">
      <c r="A6" s="807" t="s">
        <v>110</v>
      </c>
      <c r="B6" s="808"/>
      <c r="C6" s="808"/>
      <c r="D6" s="808"/>
      <c r="E6" s="808"/>
      <c r="F6" s="808"/>
      <c r="G6" s="808"/>
      <c r="H6" s="808"/>
      <c r="I6" s="808"/>
      <c r="J6" s="808"/>
      <c r="K6" s="809"/>
    </row>
    <row r="7" spans="1:11" ht="11.25" customHeight="1" x14ac:dyDescent="0.25">
      <c r="A7" s="807"/>
      <c r="B7" s="808"/>
      <c r="C7" s="808"/>
      <c r="D7" s="808"/>
      <c r="E7" s="808"/>
      <c r="F7" s="808"/>
      <c r="G7" s="808"/>
      <c r="H7" s="808"/>
      <c r="I7" s="808"/>
      <c r="J7" s="808"/>
      <c r="K7" s="809"/>
    </row>
    <row r="8" spans="1:11" ht="24" customHeight="1" x14ac:dyDescent="0.25">
      <c r="A8" s="803" t="str">
        <f>CONTEXTO!A8</f>
        <v>PROCESO:  GESTION DE RECURSOS FISICOS</v>
      </c>
      <c r="B8" s="419"/>
      <c r="C8" s="419"/>
      <c r="D8" s="419"/>
      <c r="E8" s="419"/>
      <c r="F8" s="419"/>
      <c r="G8" s="419"/>
      <c r="H8" s="419"/>
      <c r="I8" s="419"/>
      <c r="J8" s="419"/>
      <c r="K8" s="420"/>
    </row>
    <row r="9" spans="1:11" ht="56.25" customHeight="1" thickBot="1" x14ac:dyDescent="0.3">
      <c r="A9" s="804"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9" s="805"/>
      <c r="C9" s="805"/>
      <c r="D9" s="805"/>
      <c r="E9" s="805"/>
      <c r="F9" s="805"/>
      <c r="G9" s="805"/>
      <c r="H9" s="805"/>
      <c r="I9" s="805"/>
      <c r="J9" s="805"/>
      <c r="K9" s="806"/>
    </row>
    <row r="10" spans="1:11" ht="19.5" customHeight="1" thickBot="1" x14ac:dyDescent="0.3">
      <c r="A10" s="801"/>
      <c r="B10" s="802"/>
      <c r="C10" s="802"/>
      <c r="D10" s="802"/>
      <c r="E10" s="802"/>
      <c r="F10" s="802"/>
      <c r="G10" s="802"/>
      <c r="H10" s="802"/>
      <c r="I10" s="802"/>
      <c r="J10" s="802"/>
      <c r="K10" s="802"/>
    </row>
    <row r="11" spans="1:11" ht="28.8" customHeight="1" thickBot="1" x14ac:dyDescent="0.3">
      <c r="A11" s="140" t="s">
        <v>111</v>
      </c>
      <c r="B11" s="769" t="str">
        <f>DESCRIPCION!A10</f>
        <v>Posibilidad del Uso inadecuado de los bienes de la Entidad, para beneficio propio o de un tercero</v>
      </c>
      <c r="C11" s="770"/>
      <c r="D11" s="770"/>
      <c r="E11" s="770"/>
      <c r="F11" s="770"/>
      <c r="G11" s="770"/>
      <c r="H11" s="770"/>
      <c r="I11" s="771"/>
      <c r="J11" s="141" t="s">
        <v>337</v>
      </c>
      <c r="K11" s="144" t="str">
        <f>IF(J17="x","EXTREMA",IF(J19="x","ALTA",IF(J21="x","MODERADA",IF(J23="x","BAJA",""))))</f>
        <v>EXTREMA</v>
      </c>
    </row>
    <row r="12" spans="1:11" ht="16.5" customHeight="1" thickBot="1" x14ac:dyDescent="0.3">
      <c r="A12" s="750" t="s">
        <v>113</v>
      </c>
      <c r="B12" s="751"/>
      <c r="C12" s="751"/>
      <c r="D12" s="752" t="str">
        <f>PROBABILIDAD!T11</f>
        <v>Posible</v>
      </c>
      <c r="E12" s="753"/>
      <c r="F12" s="750" t="s">
        <v>338</v>
      </c>
      <c r="G12" s="751"/>
      <c r="H12" s="751"/>
      <c r="I12" s="754"/>
      <c r="J12" s="755" t="s">
        <v>125</v>
      </c>
      <c r="K12" s="756"/>
    </row>
    <row r="13" spans="1:11" x14ac:dyDescent="0.25">
      <c r="A13" s="173"/>
      <c r="B13" s="152"/>
      <c r="C13" s="152"/>
      <c r="D13" s="152"/>
      <c r="E13" s="152"/>
      <c r="F13" s="152"/>
      <c r="G13" s="152"/>
      <c r="H13" s="152"/>
      <c r="I13" s="152"/>
      <c r="J13" s="169"/>
      <c r="K13" s="170"/>
    </row>
    <row r="14" spans="1:11" x14ac:dyDescent="0.25">
      <c r="A14" s="173"/>
      <c r="B14" s="152"/>
      <c r="C14" s="174"/>
      <c r="D14" s="152"/>
      <c r="E14" s="152"/>
      <c r="F14" s="152"/>
      <c r="G14" s="152"/>
      <c r="H14" s="152"/>
      <c r="I14" s="152"/>
      <c r="J14" s="169"/>
      <c r="K14" s="170"/>
    </row>
    <row r="15" spans="1:11" ht="30" customHeight="1" x14ac:dyDescent="0.25">
      <c r="A15" s="766" t="s">
        <v>113</v>
      </c>
      <c r="B15" s="152">
        <v>5</v>
      </c>
      <c r="C15" s="767"/>
      <c r="D15" s="763"/>
      <c r="E15" s="764"/>
      <c r="F15" s="764"/>
      <c r="G15" s="764"/>
      <c r="H15" s="152"/>
      <c r="I15" s="152"/>
      <c r="J15" s="773" t="s">
        <v>112</v>
      </c>
      <c r="K15" s="774"/>
    </row>
    <row r="16" spans="1:11" ht="30" customHeight="1" x14ac:dyDescent="0.25">
      <c r="A16" s="766"/>
      <c r="B16" s="152" t="s">
        <v>115</v>
      </c>
      <c r="C16" s="768"/>
      <c r="D16" s="763"/>
      <c r="E16" s="764"/>
      <c r="F16" s="764"/>
      <c r="G16" s="764"/>
      <c r="H16" s="152"/>
      <c r="I16" s="152"/>
      <c r="J16" s="154"/>
      <c r="K16" s="155"/>
    </row>
    <row r="17" spans="1:11" ht="30" customHeight="1" x14ac:dyDescent="0.25">
      <c r="A17" s="766"/>
      <c r="B17" s="152">
        <v>4</v>
      </c>
      <c r="C17" s="810"/>
      <c r="D17" s="763"/>
      <c r="E17" s="763"/>
      <c r="F17" s="772"/>
      <c r="G17" s="764"/>
      <c r="H17" s="152"/>
      <c r="I17" s="152"/>
      <c r="J17" s="160" t="str">
        <f xml:space="preserve"> IF(OR(E15="X",F15="X",G15="x",F17="x",G17="X",F19="X",G19="X",G21="X" ),"x","")</f>
        <v>x</v>
      </c>
      <c r="K17" s="155" t="s">
        <v>114</v>
      </c>
    </row>
    <row r="18" spans="1:11" ht="30" customHeight="1" x14ac:dyDescent="0.25">
      <c r="A18" s="766"/>
      <c r="B18" s="152" t="s">
        <v>117</v>
      </c>
      <c r="C18" s="811"/>
      <c r="D18" s="763"/>
      <c r="E18" s="763"/>
      <c r="F18" s="772"/>
      <c r="G18" s="764"/>
      <c r="H18" s="152"/>
      <c r="I18" s="152"/>
      <c r="J18" s="161"/>
      <c r="K18" s="155"/>
    </row>
    <row r="19" spans="1:11" ht="30" customHeight="1" x14ac:dyDescent="0.25">
      <c r="A19" s="766"/>
      <c r="B19" s="152">
        <v>3</v>
      </c>
      <c r="C19" s="757"/>
      <c r="D19" s="761"/>
      <c r="E19" s="762"/>
      <c r="F19" s="772" t="s">
        <v>129</v>
      </c>
      <c r="G19" s="764"/>
      <c r="H19" s="152"/>
      <c r="I19" s="152"/>
      <c r="J19" s="162" t="str">
        <f xml:space="preserve"> IF(OR(C15="X",D15="X",D17="x",E17="x",E19="X",F21="X",F23="X",G23="X" ),"x","")</f>
        <v/>
      </c>
      <c r="K19" s="155" t="s">
        <v>116</v>
      </c>
    </row>
    <row r="20" spans="1:11" ht="30" customHeight="1" x14ac:dyDescent="0.25">
      <c r="A20" s="766"/>
      <c r="B20" s="152" t="s">
        <v>119</v>
      </c>
      <c r="C20" s="758"/>
      <c r="D20" s="761"/>
      <c r="E20" s="763"/>
      <c r="F20" s="772"/>
      <c r="G20" s="764"/>
      <c r="H20" s="152"/>
      <c r="I20" s="152"/>
      <c r="J20" s="163"/>
      <c r="K20" s="155"/>
    </row>
    <row r="21" spans="1:11" ht="30" customHeight="1" x14ac:dyDescent="0.25">
      <c r="A21" s="766"/>
      <c r="B21" s="152">
        <v>2</v>
      </c>
      <c r="C21" s="757"/>
      <c r="D21" s="759"/>
      <c r="E21" s="760"/>
      <c r="F21" s="762"/>
      <c r="G21" s="764"/>
      <c r="H21" s="152"/>
      <c r="I21" s="152"/>
      <c r="J21" s="164" t="str">
        <f xml:space="preserve"> IF(OR(C17="X",D19="X",E21="x",E23="x" ),"x","")</f>
        <v/>
      </c>
      <c r="K21" s="155" t="s">
        <v>118</v>
      </c>
    </row>
    <row r="22" spans="1:11" ht="30" customHeight="1" x14ac:dyDescent="0.25">
      <c r="A22" s="766"/>
      <c r="B22" s="152" t="s">
        <v>241</v>
      </c>
      <c r="C22" s="758"/>
      <c r="D22" s="759"/>
      <c r="E22" s="761"/>
      <c r="F22" s="763"/>
      <c r="G22" s="764"/>
      <c r="H22" s="152"/>
      <c r="I22" s="152"/>
      <c r="J22" s="163"/>
      <c r="K22" s="155"/>
    </row>
    <row r="23" spans="1:11" ht="30" customHeight="1" x14ac:dyDescent="0.25">
      <c r="A23" s="766"/>
      <c r="B23" s="152">
        <v>1</v>
      </c>
      <c r="C23" s="757"/>
      <c r="D23" s="788"/>
      <c r="E23" s="790"/>
      <c r="F23" s="792"/>
      <c r="G23" s="794"/>
      <c r="H23" s="152"/>
      <c r="I23" s="152"/>
      <c r="J23" s="165" t="str">
        <f xml:space="preserve"> IF(OR(C19="X",C21="X",C23="x",D21="x",D23="x" ),"x","")</f>
        <v/>
      </c>
      <c r="K23" s="155" t="s">
        <v>120</v>
      </c>
    </row>
    <row r="24" spans="1:11" ht="30" customHeight="1" x14ac:dyDescent="0.25">
      <c r="A24" s="766"/>
      <c r="B24" s="152" t="s">
        <v>121</v>
      </c>
      <c r="C24" s="787"/>
      <c r="D24" s="789"/>
      <c r="E24" s="791"/>
      <c r="F24" s="793"/>
      <c r="G24" s="795"/>
      <c r="H24" s="152"/>
      <c r="I24" s="152"/>
      <c r="J24" s="142"/>
      <c r="K24" s="143"/>
    </row>
    <row r="25" spans="1:11" x14ac:dyDescent="0.25">
      <c r="A25" s="173"/>
      <c r="B25" s="152"/>
      <c r="C25" s="152">
        <v>1</v>
      </c>
      <c r="D25" s="152">
        <v>2</v>
      </c>
      <c r="E25" s="152">
        <v>3</v>
      </c>
      <c r="F25" s="152">
        <v>4</v>
      </c>
      <c r="G25" s="152">
        <v>5</v>
      </c>
      <c r="H25" s="152"/>
      <c r="I25" s="152"/>
      <c r="J25" s="775"/>
      <c r="K25" s="776"/>
    </row>
    <row r="26" spans="1:11" x14ac:dyDescent="0.25">
      <c r="A26" s="173"/>
      <c r="B26" s="152"/>
      <c r="C26" s="152" t="s">
        <v>122</v>
      </c>
      <c r="D26" s="152" t="s">
        <v>123</v>
      </c>
      <c r="E26" s="152" t="s">
        <v>124</v>
      </c>
      <c r="F26" s="152" t="s">
        <v>125</v>
      </c>
      <c r="G26" s="152" t="s">
        <v>126</v>
      </c>
      <c r="H26" s="152"/>
      <c r="I26" s="152"/>
      <c r="J26" s="152"/>
      <c r="K26" s="170"/>
    </row>
    <row r="27" spans="1:11" x14ac:dyDescent="0.25">
      <c r="A27" s="173"/>
      <c r="B27" s="152"/>
      <c r="C27" s="765" t="s">
        <v>127</v>
      </c>
      <c r="D27" s="765"/>
      <c r="E27" s="765"/>
      <c r="F27" s="765"/>
      <c r="G27" s="765"/>
      <c r="H27" s="152"/>
      <c r="I27" s="152"/>
      <c r="J27" s="152"/>
      <c r="K27" s="170"/>
    </row>
    <row r="28" spans="1:11" x14ac:dyDescent="0.25">
      <c r="A28" s="173"/>
      <c r="B28" s="152"/>
      <c r="C28" s="765"/>
      <c r="D28" s="765"/>
      <c r="E28" s="765"/>
      <c r="F28" s="765"/>
      <c r="G28" s="765"/>
      <c r="H28" s="152"/>
      <c r="I28" s="152"/>
      <c r="J28" s="152"/>
      <c r="K28" s="170"/>
    </row>
    <row r="29" spans="1:11" ht="15.75" customHeight="1" thickBot="1" x14ac:dyDescent="0.3">
      <c r="A29" s="175"/>
      <c r="B29" s="176"/>
      <c r="C29" s="176"/>
      <c r="D29" s="176"/>
      <c r="E29" s="176"/>
      <c r="F29" s="176"/>
      <c r="G29" s="176"/>
      <c r="H29" s="176"/>
      <c r="I29" s="176"/>
      <c r="J29" s="176"/>
      <c r="K29" s="177"/>
    </row>
    <row r="30" spans="1:11" ht="14.4" thickBot="1" x14ac:dyDescent="0.3"/>
    <row r="31" spans="1:11" ht="28.5" customHeight="1" thickBot="1" x14ac:dyDescent="0.3">
      <c r="A31" s="99" t="s">
        <v>111</v>
      </c>
      <c r="B31" s="786" t="str">
        <f>DESCRIPCION!A15</f>
        <v>Posibilidad de Solicitar y/o recibir dadivas para omitir y/o manipular Informacion real de un predio publico en favorecimiento de un tercero.</v>
      </c>
      <c r="C31" s="770"/>
      <c r="D31" s="770"/>
      <c r="E31" s="770"/>
      <c r="F31" s="770"/>
      <c r="G31" s="770"/>
      <c r="H31" s="770"/>
      <c r="I31" s="771"/>
      <c r="J31" s="141" t="s">
        <v>337</v>
      </c>
      <c r="K31" s="139" t="str">
        <f>IF(J37="x","EXTREMA",IF(J39="x","ALTA",IF(J41="x","MODERADA",IF(J43="x","BAJA",""))))</f>
        <v>ALTA</v>
      </c>
    </row>
    <row r="32" spans="1:11" ht="16.2" thickBot="1" x14ac:dyDescent="0.3">
      <c r="A32" s="750" t="s">
        <v>113</v>
      </c>
      <c r="B32" s="751"/>
      <c r="C32" s="751"/>
      <c r="D32" s="752" t="str">
        <f>PROBABILIDAD!T12</f>
        <v>Rara Vez</v>
      </c>
      <c r="E32" s="753"/>
      <c r="F32" s="750" t="s">
        <v>338</v>
      </c>
      <c r="G32" s="751"/>
      <c r="H32" s="751"/>
      <c r="I32" s="754"/>
      <c r="J32" s="755" t="s">
        <v>125</v>
      </c>
      <c r="K32" s="756"/>
    </row>
    <row r="33" spans="1:11" ht="14.4" x14ac:dyDescent="0.25">
      <c r="A33" s="168"/>
      <c r="B33" s="167"/>
      <c r="C33" s="167"/>
      <c r="D33" s="167"/>
      <c r="E33" s="167"/>
      <c r="F33" s="167"/>
      <c r="G33" s="167"/>
      <c r="H33" s="167"/>
      <c r="I33" s="167"/>
      <c r="J33" s="169"/>
      <c r="K33" s="170"/>
    </row>
    <row r="34" spans="1:11" ht="15" thickBot="1" x14ac:dyDescent="0.3">
      <c r="A34" s="168"/>
      <c r="B34" s="166"/>
      <c r="C34" s="167"/>
      <c r="D34" s="167"/>
      <c r="E34" s="167"/>
      <c r="F34" s="167"/>
      <c r="G34" s="167"/>
      <c r="H34" s="167"/>
      <c r="I34" s="167"/>
      <c r="J34" s="169"/>
      <c r="K34" s="170"/>
    </row>
    <row r="35" spans="1:11" ht="30.75" customHeight="1" thickBot="1" x14ac:dyDescent="0.3">
      <c r="A35" s="779" t="s">
        <v>113</v>
      </c>
      <c r="B35" s="166">
        <v>5</v>
      </c>
      <c r="C35" s="796"/>
      <c r="D35" s="782"/>
      <c r="E35" s="780"/>
      <c r="F35" s="780"/>
      <c r="G35" s="780"/>
      <c r="H35" s="167"/>
      <c r="I35" s="167"/>
      <c r="J35" s="777" t="s">
        <v>112</v>
      </c>
      <c r="K35" s="778"/>
    </row>
    <row r="36" spans="1:11" ht="21" customHeight="1" thickBot="1" x14ac:dyDescent="0.3">
      <c r="A36" s="779"/>
      <c r="B36" s="166" t="s">
        <v>115</v>
      </c>
      <c r="C36" s="796"/>
      <c r="D36" s="782"/>
      <c r="E36" s="780"/>
      <c r="F36" s="780"/>
      <c r="G36" s="780"/>
      <c r="H36" s="167"/>
      <c r="I36" s="167"/>
      <c r="J36" s="171"/>
      <c r="K36" s="20"/>
    </row>
    <row r="37" spans="1:11" ht="34.5" customHeight="1" thickBot="1" x14ac:dyDescent="0.3">
      <c r="A37" s="779"/>
      <c r="B37" s="166">
        <v>4</v>
      </c>
      <c r="C37" s="781"/>
      <c r="D37" s="782"/>
      <c r="E37" s="782"/>
      <c r="F37" s="783"/>
      <c r="G37" s="780"/>
      <c r="H37" s="167"/>
      <c r="I37" s="167"/>
      <c r="J37" s="181" t="str">
        <f xml:space="preserve"> IF(OR(E35="X",F35="X",G35="x",F37="x",G37="X",F39="X",G39="X",G41="X" ),"x","")</f>
        <v/>
      </c>
      <c r="K37" s="20" t="s">
        <v>114</v>
      </c>
    </row>
    <row r="38" spans="1:11" ht="29.4" thickBot="1" x14ac:dyDescent="0.3">
      <c r="A38" s="779"/>
      <c r="B38" s="166" t="s">
        <v>117</v>
      </c>
      <c r="C38" s="781"/>
      <c r="D38" s="782"/>
      <c r="E38" s="782"/>
      <c r="F38" s="784"/>
      <c r="G38" s="780"/>
      <c r="H38" s="167"/>
      <c r="I38" s="167"/>
      <c r="J38" s="182"/>
      <c r="K38" s="20"/>
    </row>
    <row r="39" spans="1:11" ht="35.25" customHeight="1" thickBot="1" x14ac:dyDescent="0.3">
      <c r="A39" s="779"/>
      <c r="B39" s="166">
        <v>3</v>
      </c>
      <c r="C39" s="785"/>
      <c r="D39" s="797"/>
      <c r="E39" s="812"/>
      <c r="F39" s="783"/>
      <c r="G39" s="780"/>
      <c r="H39" s="167"/>
      <c r="I39" s="167"/>
      <c r="J39" s="183" t="str">
        <f xml:space="preserve"> IF(OR(C35="X",D35="X",D37="x",E37="x",E39="X",F41="X",F43="X",G43="X" ),"x","")</f>
        <v>x</v>
      </c>
      <c r="K39" s="20" t="s">
        <v>116</v>
      </c>
    </row>
    <row r="40" spans="1:11" ht="29.4" thickBot="1" x14ac:dyDescent="0.3">
      <c r="A40" s="779"/>
      <c r="B40" s="166" t="s">
        <v>119</v>
      </c>
      <c r="C40" s="785"/>
      <c r="D40" s="797"/>
      <c r="E40" s="782"/>
      <c r="F40" s="784"/>
      <c r="G40" s="780"/>
      <c r="H40" s="167"/>
      <c r="I40" s="167"/>
      <c r="J40" s="184"/>
      <c r="K40" s="20"/>
    </row>
    <row r="41" spans="1:11" ht="36" customHeight="1" thickBot="1" x14ac:dyDescent="0.3">
      <c r="A41" s="779"/>
      <c r="B41" s="166">
        <v>2</v>
      </c>
      <c r="C41" s="785"/>
      <c r="D41" s="815"/>
      <c r="E41" s="822"/>
      <c r="F41" s="823"/>
      <c r="G41" s="780"/>
      <c r="H41" s="167"/>
      <c r="I41" s="167"/>
      <c r="J41" s="185" t="str">
        <f xml:space="preserve"> IF(OR(C37="X",D39="X",E41="x",E43="x" ),"x","")</f>
        <v/>
      </c>
      <c r="K41" s="20" t="s">
        <v>118</v>
      </c>
    </row>
    <row r="42" spans="1:11" ht="29.4" thickBot="1" x14ac:dyDescent="0.3">
      <c r="A42" s="779"/>
      <c r="B42" s="166" t="s">
        <v>241</v>
      </c>
      <c r="C42" s="785"/>
      <c r="D42" s="815"/>
      <c r="E42" s="797"/>
      <c r="F42" s="824"/>
      <c r="G42" s="780"/>
      <c r="H42" s="167"/>
      <c r="I42" s="167"/>
      <c r="J42" s="184"/>
      <c r="K42" s="20"/>
    </row>
    <row r="43" spans="1:11" ht="38.25" customHeight="1" thickBot="1" x14ac:dyDescent="0.3">
      <c r="A43" s="779"/>
      <c r="B43" s="166">
        <v>1</v>
      </c>
      <c r="C43" s="785"/>
      <c r="D43" s="815"/>
      <c r="E43" s="817"/>
      <c r="F43" s="819" t="s">
        <v>129</v>
      </c>
      <c r="G43" s="782"/>
      <c r="H43" s="167"/>
      <c r="I43" s="167"/>
      <c r="J43" s="186" t="str">
        <f xml:space="preserve"> IF(OR(C39="X",C41="X",D41="x",C43="x",D43="x" ),"x","")</f>
        <v/>
      </c>
      <c r="K43" s="20" t="s">
        <v>120</v>
      </c>
    </row>
    <row r="44" spans="1:11" ht="17.25" customHeight="1" thickBot="1" x14ac:dyDescent="0.3">
      <c r="A44" s="779"/>
      <c r="B44" s="166" t="s">
        <v>121</v>
      </c>
      <c r="C44" s="814"/>
      <c r="D44" s="816"/>
      <c r="E44" s="818"/>
      <c r="F44" s="820"/>
      <c r="G44" s="821"/>
      <c r="H44" s="172"/>
      <c r="I44" s="167"/>
      <c r="J44" s="167"/>
      <c r="K44" s="166"/>
    </row>
    <row r="45" spans="1:11" ht="14.4" x14ac:dyDescent="0.25">
      <c r="A45" s="168"/>
      <c r="B45" s="167"/>
      <c r="C45" s="167">
        <v>1</v>
      </c>
      <c r="D45" s="167">
        <v>2</v>
      </c>
      <c r="E45" s="167">
        <v>3</v>
      </c>
      <c r="F45" s="167">
        <v>4</v>
      </c>
      <c r="G45" s="167">
        <v>5</v>
      </c>
      <c r="H45" s="167"/>
      <c r="I45" s="167"/>
      <c r="J45" s="167"/>
      <c r="K45" s="166"/>
    </row>
    <row r="46" spans="1:11" ht="14.4" x14ac:dyDescent="0.25">
      <c r="A46" s="168"/>
      <c r="B46" s="167"/>
      <c r="C46" s="167" t="s">
        <v>122</v>
      </c>
      <c r="D46" s="167" t="s">
        <v>123</v>
      </c>
      <c r="E46" s="167" t="s">
        <v>124</v>
      </c>
      <c r="F46" s="167" t="s">
        <v>125</v>
      </c>
      <c r="G46" s="167" t="s">
        <v>126</v>
      </c>
      <c r="H46" s="167"/>
      <c r="I46" s="167"/>
      <c r="J46" s="167"/>
      <c r="K46" s="166"/>
    </row>
    <row r="47" spans="1:11" ht="14.4" x14ac:dyDescent="0.25">
      <c r="A47" s="168"/>
      <c r="B47" s="167"/>
      <c r="C47" s="813" t="s">
        <v>127</v>
      </c>
      <c r="D47" s="813"/>
      <c r="E47" s="813"/>
      <c r="F47" s="813"/>
      <c r="G47" s="813"/>
      <c r="H47" s="167"/>
      <c r="I47" s="167"/>
      <c r="J47" s="167"/>
      <c r="K47" s="166"/>
    </row>
    <row r="48" spans="1:11" ht="14.4" x14ac:dyDescent="0.25">
      <c r="A48" s="168"/>
      <c r="B48" s="167"/>
      <c r="C48" s="813"/>
      <c r="D48" s="813"/>
      <c r="E48" s="813"/>
      <c r="F48" s="813"/>
      <c r="G48" s="813"/>
      <c r="H48" s="167"/>
      <c r="I48" s="167"/>
      <c r="J48" s="167"/>
      <c r="K48" s="166"/>
    </row>
    <row r="49" spans="1:11" ht="22.5" customHeight="1" thickBot="1" x14ac:dyDescent="0.35">
      <c r="A49" s="21"/>
      <c r="B49" s="19"/>
      <c r="C49" s="19"/>
      <c r="D49" s="19"/>
      <c r="E49" s="19"/>
      <c r="F49" s="19"/>
      <c r="G49" s="19"/>
      <c r="H49" s="19"/>
      <c r="I49" s="19"/>
      <c r="J49" s="19"/>
      <c r="K49" s="138"/>
    </row>
    <row r="50" spans="1:11" ht="14.4" thickBot="1" x14ac:dyDescent="0.3"/>
    <row r="51" spans="1:11" ht="36.75" customHeight="1" thickBot="1" x14ac:dyDescent="0.3">
      <c r="A51" s="145" t="s">
        <v>111</v>
      </c>
      <c r="B51" s="769">
        <f>DESCRIPCION!A14</f>
        <v>0</v>
      </c>
      <c r="C51" s="770"/>
      <c r="D51" s="770"/>
      <c r="E51" s="770"/>
      <c r="F51" s="770"/>
      <c r="G51" s="770"/>
      <c r="H51" s="770"/>
      <c r="I51" s="771"/>
      <c r="J51" s="141" t="s">
        <v>337</v>
      </c>
      <c r="K51" s="139" t="str">
        <f>IF(J57="x","EXTREMA",IF(J59="x","ALTA",IF(J61="x","MODERADA",IF(J63="x","BAJA",""))))</f>
        <v/>
      </c>
    </row>
    <row r="52" spans="1:11" ht="16.2" thickBot="1" x14ac:dyDescent="0.3">
      <c r="A52" s="750" t="s">
        <v>113</v>
      </c>
      <c r="B52" s="751"/>
      <c r="C52" s="751"/>
      <c r="D52" s="752" t="str">
        <f>PROBABILIDAD!T13</f>
        <v xml:space="preserve"> </v>
      </c>
      <c r="E52" s="753"/>
      <c r="F52" s="750" t="s">
        <v>338</v>
      </c>
      <c r="G52" s="751"/>
      <c r="H52" s="751"/>
      <c r="I52" s="754"/>
      <c r="J52" s="755"/>
      <c r="K52" s="756"/>
    </row>
    <row r="53" spans="1:11" ht="14.4" x14ac:dyDescent="0.25">
      <c r="A53" s="168"/>
      <c r="B53" s="167"/>
      <c r="C53" s="167"/>
      <c r="D53" s="167"/>
      <c r="E53" s="167"/>
      <c r="F53" s="167"/>
      <c r="G53" s="167"/>
      <c r="H53" s="167"/>
      <c r="I53" s="167"/>
      <c r="J53" s="169"/>
      <c r="K53" s="170"/>
    </row>
    <row r="54" spans="1:11" ht="15" thickBot="1" x14ac:dyDescent="0.3">
      <c r="A54" s="168"/>
      <c r="B54" s="166"/>
      <c r="C54" s="167"/>
      <c r="D54" s="167"/>
      <c r="E54" s="167"/>
      <c r="F54" s="167"/>
      <c r="G54" s="167"/>
      <c r="H54" s="167"/>
      <c r="I54" s="167"/>
      <c r="J54" s="169"/>
      <c r="K54" s="170"/>
    </row>
    <row r="55" spans="1:11" ht="26.25" customHeight="1" thickBot="1" x14ac:dyDescent="0.3">
      <c r="A55" s="779" t="s">
        <v>113</v>
      </c>
      <c r="B55" s="166">
        <v>5</v>
      </c>
      <c r="C55" s="796"/>
      <c r="D55" s="782"/>
      <c r="E55" s="780"/>
      <c r="F55" s="780"/>
      <c r="G55" s="780"/>
      <c r="H55" s="167"/>
      <c r="I55" s="167"/>
      <c r="J55" s="777" t="s">
        <v>112</v>
      </c>
      <c r="K55" s="778"/>
    </row>
    <row r="56" spans="1:11" ht="18.75" customHeight="1" thickBot="1" x14ac:dyDescent="0.3">
      <c r="A56" s="779"/>
      <c r="B56" s="166" t="s">
        <v>115</v>
      </c>
      <c r="C56" s="796"/>
      <c r="D56" s="782"/>
      <c r="E56" s="780"/>
      <c r="F56" s="780"/>
      <c r="G56" s="780"/>
      <c r="H56" s="167"/>
      <c r="I56" s="167"/>
      <c r="J56" s="171"/>
      <c r="K56" s="20"/>
    </row>
    <row r="57" spans="1:11" ht="30.75" customHeight="1" thickBot="1" x14ac:dyDescent="0.3">
      <c r="A57" s="779"/>
      <c r="B57" s="166">
        <v>4</v>
      </c>
      <c r="C57" s="781"/>
      <c r="D57" s="782"/>
      <c r="E57" s="782"/>
      <c r="F57" s="783"/>
      <c r="G57" s="780"/>
      <c r="H57" s="167"/>
      <c r="I57" s="167"/>
      <c r="J57" s="181" t="str">
        <f xml:space="preserve"> IF(OR(E55="X",F55="X",G55="x",F57="x",G57="X",F59="X",G59="X",G61="X" ),"x","")</f>
        <v/>
      </c>
      <c r="K57" s="20" t="s">
        <v>114</v>
      </c>
    </row>
    <row r="58" spans="1:11" ht="29.4" thickBot="1" x14ac:dyDescent="0.3">
      <c r="A58" s="779"/>
      <c r="B58" s="166" t="s">
        <v>117</v>
      </c>
      <c r="C58" s="781"/>
      <c r="D58" s="782"/>
      <c r="E58" s="782"/>
      <c r="F58" s="784"/>
      <c r="G58" s="780"/>
      <c r="H58" s="167"/>
      <c r="I58" s="167"/>
      <c r="J58" s="182"/>
      <c r="K58" s="20"/>
    </row>
    <row r="59" spans="1:11" ht="26.25" customHeight="1" thickBot="1" x14ac:dyDescent="0.3">
      <c r="A59" s="779"/>
      <c r="B59" s="166">
        <v>3</v>
      </c>
      <c r="C59" s="785"/>
      <c r="D59" s="797"/>
      <c r="E59" s="812"/>
      <c r="F59" s="783"/>
      <c r="G59" s="780"/>
      <c r="H59" s="167"/>
      <c r="I59" s="167"/>
      <c r="J59" s="183" t="str">
        <f xml:space="preserve"> IF(OR(C55="X",D55="X",D57="x",E57="x",E59="X",F61="X",F63="X",G63="X" ),"x","")</f>
        <v/>
      </c>
      <c r="K59" s="20" t="s">
        <v>116</v>
      </c>
    </row>
    <row r="60" spans="1:11" ht="29.4" thickBot="1" x14ac:dyDescent="0.3">
      <c r="A60" s="779"/>
      <c r="B60" s="166" t="s">
        <v>119</v>
      </c>
      <c r="C60" s="785"/>
      <c r="D60" s="797"/>
      <c r="E60" s="782"/>
      <c r="F60" s="784"/>
      <c r="G60" s="780"/>
      <c r="H60" s="167"/>
      <c r="I60" s="167"/>
      <c r="J60" s="184"/>
      <c r="K60" s="20"/>
    </row>
    <row r="61" spans="1:11" ht="30" customHeight="1" thickBot="1" x14ac:dyDescent="0.3">
      <c r="A61" s="779"/>
      <c r="B61" s="166">
        <v>2</v>
      </c>
      <c r="C61" s="785"/>
      <c r="D61" s="815"/>
      <c r="E61" s="822"/>
      <c r="F61" s="823"/>
      <c r="G61" s="780"/>
      <c r="H61" s="167"/>
      <c r="I61" s="167"/>
      <c r="J61" s="185" t="str">
        <f xml:space="preserve"> IF(OR(C57="X",D59="X",E61="x",E63="x" ),"x","")</f>
        <v/>
      </c>
      <c r="K61" s="20" t="s">
        <v>118</v>
      </c>
    </row>
    <row r="62" spans="1:11" ht="29.4" thickBot="1" x14ac:dyDescent="0.3">
      <c r="A62" s="779"/>
      <c r="B62" s="166" t="s">
        <v>241</v>
      </c>
      <c r="C62" s="785"/>
      <c r="D62" s="815"/>
      <c r="E62" s="797"/>
      <c r="F62" s="824"/>
      <c r="G62" s="780"/>
      <c r="H62" s="167"/>
      <c r="I62" s="167"/>
      <c r="J62" s="184"/>
      <c r="K62" s="20"/>
    </row>
    <row r="63" spans="1:11" ht="30.75" customHeight="1" thickBot="1" x14ac:dyDescent="0.3">
      <c r="A63" s="779"/>
      <c r="B63" s="166">
        <v>1</v>
      </c>
      <c r="C63" s="785"/>
      <c r="D63" s="815"/>
      <c r="E63" s="797"/>
      <c r="F63" s="782"/>
      <c r="G63" s="782"/>
      <c r="H63" s="167"/>
      <c r="I63" s="167"/>
      <c r="J63" s="186" t="str">
        <f xml:space="preserve"> IF(OR(C59="X",C61="X",D61="x",C63="x",D63="x" ),"x","")</f>
        <v/>
      </c>
      <c r="K63" s="20" t="s">
        <v>120</v>
      </c>
    </row>
    <row r="64" spans="1:11" ht="20.25" customHeight="1" thickBot="1" x14ac:dyDescent="0.3">
      <c r="A64" s="779"/>
      <c r="B64" s="166" t="s">
        <v>121</v>
      </c>
      <c r="C64" s="814"/>
      <c r="D64" s="816"/>
      <c r="E64" s="818"/>
      <c r="F64" s="821"/>
      <c r="G64" s="821"/>
      <c r="H64" s="172"/>
      <c r="I64" s="167"/>
      <c r="J64" s="167"/>
      <c r="K64" s="166"/>
    </row>
    <row r="65" spans="1:11" ht="14.4" x14ac:dyDescent="0.25">
      <c r="A65" s="168"/>
      <c r="B65" s="167"/>
      <c r="C65" s="167">
        <v>1</v>
      </c>
      <c r="D65" s="167">
        <v>2</v>
      </c>
      <c r="E65" s="167">
        <v>3</v>
      </c>
      <c r="F65" s="167">
        <v>4</v>
      </c>
      <c r="G65" s="167">
        <v>5</v>
      </c>
      <c r="H65" s="167"/>
      <c r="I65" s="167"/>
      <c r="J65" s="167"/>
      <c r="K65" s="166"/>
    </row>
    <row r="66" spans="1:11" ht="14.4" x14ac:dyDescent="0.25">
      <c r="A66" s="168"/>
      <c r="B66" s="167"/>
      <c r="C66" s="167" t="s">
        <v>122</v>
      </c>
      <c r="D66" s="167" t="s">
        <v>123</v>
      </c>
      <c r="E66" s="167" t="s">
        <v>124</v>
      </c>
      <c r="F66" s="167" t="s">
        <v>125</v>
      </c>
      <c r="G66" s="167" t="s">
        <v>126</v>
      </c>
      <c r="H66" s="167"/>
      <c r="I66" s="167"/>
      <c r="J66" s="167"/>
      <c r="K66" s="166"/>
    </row>
    <row r="67" spans="1:11" ht="15" customHeight="1" x14ac:dyDescent="0.25">
      <c r="A67" s="168"/>
      <c r="B67" s="167"/>
      <c r="C67" s="813" t="s">
        <v>127</v>
      </c>
      <c r="D67" s="813"/>
      <c r="E67" s="813"/>
      <c r="F67" s="813"/>
      <c r="G67" s="813"/>
      <c r="H67" s="167"/>
      <c r="I67" s="167"/>
      <c r="J67" s="167"/>
      <c r="K67" s="166"/>
    </row>
    <row r="68" spans="1:11" ht="15" customHeight="1" x14ac:dyDescent="0.25">
      <c r="A68" s="168"/>
      <c r="B68" s="167"/>
      <c r="C68" s="813"/>
      <c r="D68" s="813"/>
      <c r="E68" s="813"/>
      <c r="F68" s="813"/>
      <c r="G68" s="813"/>
      <c r="H68" s="167"/>
      <c r="I68" s="167"/>
      <c r="J68" s="167"/>
      <c r="K68" s="166"/>
    </row>
    <row r="69" spans="1:11" ht="45.75" customHeight="1" thickBot="1" x14ac:dyDescent="0.3">
      <c r="A69" s="178"/>
      <c r="B69" s="179"/>
      <c r="C69" s="179"/>
      <c r="D69" s="179"/>
      <c r="E69" s="179"/>
      <c r="F69" s="179"/>
      <c r="G69" s="179"/>
      <c r="H69" s="179"/>
      <c r="I69" s="179"/>
      <c r="J69" s="179"/>
      <c r="K69" s="180"/>
    </row>
    <row r="70" spans="1:11" ht="14.4" thickBot="1" x14ac:dyDescent="0.3"/>
    <row r="71" spans="1:11" ht="30.75" customHeight="1" thickBot="1" x14ac:dyDescent="0.3">
      <c r="A71" s="99" t="s">
        <v>111</v>
      </c>
      <c r="B71" s="786" t="str">
        <f>DESCRIPCION!A18</f>
        <v>f</v>
      </c>
      <c r="C71" s="770"/>
      <c r="D71" s="770"/>
      <c r="E71" s="770"/>
      <c r="F71" s="770"/>
      <c r="G71" s="770"/>
      <c r="H71" s="770"/>
      <c r="I71" s="771"/>
      <c r="J71" s="141" t="s">
        <v>337</v>
      </c>
      <c r="K71" s="139" t="str">
        <f>IF(J77="x","EXTREMA",IF(J79="x","ALTA",IF(J81="x","MODERADA",IF(J83="x","BAJA",""))))</f>
        <v/>
      </c>
    </row>
    <row r="72" spans="1:11" ht="16.2" thickBot="1" x14ac:dyDescent="0.3">
      <c r="A72" s="750" t="s">
        <v>113</v>
      </c>
      <c r="B72" s="751"/>
      <c r="C72" s="751"/>
      <c r="D72" s="752" t="str">
        <f>PROBABILIDAD!T14</f>
        <v xml:space="preserve"> </v>
      </c>
      <c r="E72" s="753"/>
      <c r="F72" s="750" t="s">
        <v>338</v>
      </c>
      <c r="G72" s="751"/>
      <c r="H72" s="751"/>
      <c r="I72" s="754"/>
      <c r="J72" s="755"/>
      <c r="K72" s="756"/>
    </row>
    <row r="73" spans="1:11" ht="21.75" customHeight="1" x14ac:dyDescent="0.25">
      <c r="A73" s="173"/>
      <c r="B73" s="152"/>
      <c r="C73" s="152"/>
      <c r="D73" s="152"/>
      <c r="E73" s="152"/>
      <c r="F73" s="152"/>
      <c r="G73" s="152"/>
      <c r="H73" s="152"/>
      <c r="I73" s="152"/>
      <c r="J73" s="169"/>
      <c r="K73" s="170"/>
    </row>
    <row r="74" spans="1:11" ht="18.75" customHeight="1" x14ac:dyDescent="0.25">
      <c r="A74" s="173"/>
      <c r="B74" s="152"/>
      <c r="C74" s="174"/>
      <c r="D74" s="152"/>
      <c r="E74" s="152"/>
      <c r="F74" s="152"/>
      <c r="G74" s="152"/>
      <c r="H74" s="152"/>
      <c r="I74" s="152"/>
      <c r="J74" s="169"/>
      <c r="K74" s="170"/>
    </row>
    <row r="75" spans="1:11" ht="42.75" customHeight="1" x14ac:dyDescent="0.25">
      <c r="A75" s="766" t="s">
        <v>113</v>
      </c>
      <c r="B75" s="152">
        <v>5</v>
      </c>
      <c r="C75" s="767"/>
      <c r="D75" s="763"/>
      <c r="E75" s="764"/>
      <c r="F75" s="764"/>
      <c r="G75" s="764"/>
      <c r="H75" s="152"/>
      <c r="I75" s="152"/>
      <c r="J75" s="773" t="s">
        <v>112</v>
      </c>
      <c r="K75" s="774"/>
    </row>
    <row r="76" spans="1:11" x14ac:dyDescent="0.25">
      <c r="A76" s="766"/>
      <c r="B76" s="152" t="s">
        <v>115</v>
      </c>
      <c r="C76" s="768"/>
      <c r="D76" s="763"/>
      <c r="E76" s="764"/>
      <c r="F76" s="764"/>
      <c r="G76" s="764"/>
      <c r="H76" s="152"/>
      <c r="I76" s="152"/>
      <c r="J76" s="154"/>
      <c r="K76" s="155"/>
    </row>
    <row r="77" spans="1:11" ht="29.25" customHeight="1" x14ac:dyDescent="0.25">
      <c r="A77" s="766"/>
      <c r="B77" s="152">
        <v>4</v>
      </c>
      <c r="C77" s="810"/>
      <c r="D77" s="763"/>
      <c r="E77" s="763"/>
      <c r="F77" s="772"/>
      <c r="G77" s="764"/>
      <c r="H77" s="152"/>
      <c r="I77" s="152"/>
      <c r="J77" s="160" t="str">
        <f xml:space="preserve"> IF(OR(E75="X",F75="X",G75="x",F77="x",G77="X",F79="X",G79="X",G81="X" ),"x","")</f>
        <v/>
      </c>
      <c r="K77" s="155" t="s">
        <v>114</v>
      </c>
    </row>
    <row r="78" spans="1:11" ht="28.2" x14ac:dyDescent="0.25">
      <c r="A78" s="766"/>
      <c r="B78" s="152" t="s">
        <v>117</v>
      </c>
      <c r="C78" s="811"/>
      <c r="D78" s="763"/>
      <c r="E78" s="763"/>
      <c r="F78" s="772"/>
      <c r="G78" s="764"/>
      <c r="H78" s="152"/>
      <c r="I78" s="152"/>
      <c r="J78" s="161"/>
      <c r="K78" s="155"/>
    </row>
    <row r="79" spans="1:11" ht="29.25" customHeight="1" x14ac:dyDescent="0.25">
      <c r="A79" s="766"/>
      <c r="B79" s="152">
        <v>3</v>
      </c>
      <c r="C79" s="757"/>
      <c r="D79" s="761"/>
      <c r="E79" s="762"/>
      <c r="F79" s="772"/>
      <c r="G79" s="764"/>
      <c r="H79" s="152"/>
      <c r="I79" s="152"/>
      <c r="J79" s="162" t="str">
        <f xml:space="preserve"> IF(OR(C75="X",D75="X",D77="x",E77="x",E79="X",F81="X",F83="X",G83="X" ),"x","")</f>
        <v/>
      </c>
      <c r="K79" s="155" t="s">
        <v>116</v>
      </c>
    </row>
    <row r="80" spans="1:11" ht="28.2" x14ac:dyDescent="0.25">
      <c r="A80" s="766"/>
      <c r="B80" s="152" t="s">
        <v>119</v>
      </c>
      <c r="C80" s="758"/>
      <c r="D80" s="761"/>
      <c r="E80" s="763"/>
      <c r="F80" s="772"/>
      <c r="G80" s="764"/>
      <c r="H80" s="152"/>
      <c r="I80" s="152"/>
      <c r="J80" s="163"/>
      <c r="K80" s="155"/>
    </row>
    <row r="81" spans="1:11" ht="29.25" customHeight="1" x14ac:dyDescent="0.25">
      <c r="A81" s="766"/>
      <c r="B81" s="152">
        <v>2</v>
      </c>
      <c r="C81" s="757"/>
      <c r="D81" s="759"/>
      <c r="E81" s="760"/>
      <c r="F81" s="762"/>
      <c r="G81" s="764"/>
      <c r="H81" s="152"/>
      <c r="I81" s="152"/>
      <c r="J81" s="164" t="str">
        <f xml:space="preserve"> IF(OR(C77="X",D79="X",E81="x",E83="x" ),"x","")</f>
        <v/>
      </c>
      <c r="K81" s="155" t="s">
        <v>118</v>
      </c>
    </row>
    <row r="82" spans="1:11" ht="28.2" x14ac:dyDescent="0.25">
      <c r="A82" s="766"/>
      <c r="B82" s="152" t="s">
        <v>241</v>
      </c>
      <c r="C82" s="758"/>
      <c r="D82" s="759"/>
      <c r="E82" s="761"/>
      <c r="F82" s="763"/>
      <c r="G82" s="764"/>
      <c r="H82" s="152"/>
      <c r="I82" s="152"/>
      <c r="J82" s="163"/>
      <c r="K82" s="155"/>
    </row>
    <row r="83" spans="1:11" ht="28.5" customHeight="1" x14ac:dyDescent="0.25">
      <c r="A83" s="766"/>
      <c r="B83" s="152">
        <v>1</v>
      </c>
      <c r="C83" s="757"/>
      <c r="D83" s="788"/>
      <c r="E83" s="790"/>
      <c r="F83" s="792"/>
      <c r="G83" s="794"/>
      <c r="H83" s="152"/>
      <c r="I83" s="152"/>
      <c r="J83" s="165" t="str">
        <f xml:space="preserve"> IF(OR(C79="X",C81="X",D81="x",D83="x",C83="x" ),"x","")</f>
        <v/>
      </c>
      <c r="K83" s="155" t="s">
        <v>120</v>
      </c>
    </row>
    <row r="84" spans="1:11" ht="19.5" customHeight="1" x14ac:dyDescent="0.25">
      <c r="A84" s="766"/>
      <c r="B84" s="152" t="s">
        <v>121</v>
      </c>
      <c r="C84" s="787"/>
      <c r="D84" s="789"/>
      <c r="E84" s="791"/>
      <c r="F84" s="793"/>
      <c r="G84" s="795"/>
      <c r="H84" s="152"/>
      <c r="I84" s="152"/>
      <c r="J84" s="152"/>
      <c r="K84" s="153"/>
    </row>
    <row r="85" spans="1:11" x14ac:dyDescent="0.25">
      <c r="A85" s="173"/>
      <c r="B85" s="152"/>
      <c r="C85" s="152">
        <v>1</v>
      </c>
      <c r="D85" s="152">
        <v>2</v>
      </c>
      <c r="E85" s="152">
        <v>3</v>
      </c>
      <c r="F85" s="152">
        <v>4</v>
      </c>
      <c r="G85" s="152">
        <v>5</v>
      </c>
      <c r="H85" s="152"/>
      <c r="I85" s="152"/>
      <c r="J85" s="152"/>
      <c r="K85" s="153"/>
    </row>
    <row r="86" spans="1:11" x14ac:dyDescent="0.25">
      <c r="A86" s="173"/>
      <c r="B86" s="152"/>
      <c r="C86" s="152" t="s">
        <v>122</v>
      </c>
      <c r="D86" s="152" t="s">
        <v>123</v>
      </c>
      <c r="E86" s="152" t="s">
        <v>124</v>
      </c>
      <c r="F86" s="152" t="s">
        <v>125</v>
      </c>
      <c r="G86" s="152" t="s">
        <v>126</v>
      </c>
      <c r="H86" s="152"/>
      <c r="I86" s="152"/>
      <c r="J86" s="152"/>
      <c r="K86" s="153"/>
    </row>
    <row r="87" spans="1:11" x14ac:dyDescent="0.25">
      <c r="A87" s="173"/>
      <c r="B87" s="152"/>
      <c r="C87" s="765" t="s">
        <v>127</v>
      </c>
      <c r="D87" s="765"/>
      <c r="E87" s="765"/>
      <c r="F87" s="765"/>
      <c r="G87" s="765"/>
      <c r="H87" s="152"/>
      <c r="I87" s="152"/>
      <c r="J87" s="152"/>
      <c r="K87" s="153"/>
    </row>
    <row r="88" spans="1:11" x14ac:dyDescent="0.25">
      <c r="A88" s="173"/>
      <c r="B88" s="152"/>
      <c r="C88" s="765"/>
      <c r="D88" s="765"/>
      <c r="E88" s="765"/>
      <c r="F88" s="765"/>
      <c r="G88" s="765"/>
      <c r="H88" s="152"/>
      <c r="I88" s="152"/>
      <c r="J88" s="152"/>
      <c r="K88" s="153"/>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0" t="s">
        <v>111</v>
      </c>
      <c r="B91" s="769" t="str">
        <f>DESCRIPCION!A21</f>
        <v>g</v>
      </c>
      <c r="C91" s="770"/>
      <c r="D91" s="770"/>
      <c r="E91" s="770"/>
      <c r="F91" s="770"/>
      <c r="G91" s="770"/>
      <c r="H91" s="770"/>
      <c r="I91" s="771"/>
      <c r="J91" s="141" t="s">
        <v>337</v>
      </c>
      <c r="K91" s="139" t="str">
        <f>IF(J97="x","EXTREMA",IF(J99="x","ALTA",IF(J101="x","MODERADA",IF(J103="x","BAJA",""))))</f>
        <v/>
      </c>
    </row>
    <row r="92" spans="1:11" ht="16.2" thickBot="1" x14ac:dyDescent="0.3">
      <c r="A92" s="750" t="s">
        <v>113</v>
      </c>
      <c r="B92" s="751"/>
      <c r="C92" s="751"/>
      <c r="D92" s="752" t="str">
        <f>PROBABILIDAD!T15</f>
        <v xml:space="preserve"> </v>
      </c>
      <c r="E92" s="753"/>
      <c r="F92" s="750" t="s">
        <v>338</v>
      </c>
      <c r="G92" s="751"/>
      <c r="H92" s="751"/>
      <c r="I92" s="754"/>
      <c r="J92" s="755"/>
      <c r="K92" s="756"/>
    </row>
    <row r="93" spans="1:11" x14ac:dyDescent="0.25">
      <c r="A93" s="79"/>
      <c r="B93" s="83"/>
      <c r="C93" s="83"/>
      <c r="D93" s="83"/>
      <c r="E93" s="83"/>
      <c r="F93" s="83"/>
      <c r="G93" s="83"/>
      <c r="H93" s="83"/>
      <c r="I93" s="83"/>
      <c r="K93" s="72"/>
    </row>
    <row r="94" spans="1:11" x14ac:dyDescent="0.25">
      <c r="A94" s="173"/>
      <c r="B94" s="152"/>
      <c r="C94" s="174"/>
      <c r="D94" s="152"/>
      <c r="E94" s="152"/>
      <c r="F94" s="152"/>
      <c r="G94" s="152"/>
      <c r="H94" s="152"/>
      <c r="I94" s="152"/>
      <c r="J94" s="169"/>
      <c r="K94" s="170"/>
    </row>
    <row r="95" spans="1:11" ht="56.25" customHeight="1" x14ac:dyDescent="0.25">
      <c r="A95" s="766" t="s">
        <v>113</v>
      </c>
      <c r="B95" s="152">
        <v>5</v>
      </c>
      <c r="C95" s="767"/>
      <c r="D95" s="763"/>
      <c r="E95" s="764"/>
      <c r="F95" s="764"/>
      <c r="G95" s="764"/>
      <c r="H95" s="152"/>
      <c r="I95" s="152"/>
      <c r="J95" s="773" t="s">
        <v>112</v>
      </c>
      <c r="K95" s="774"/>
    </row>
    <row r="96" spans="1:11" ht="5.25" customHeight="1" x14ac:dyDescent="0.25">
      <c r="A96" s="766"/>
      <c r="B96" s="152" t="s">
        <v>115</v>
      </c>
      <c r="C96" s="768"/>
      <c r="D96" s="763"/>
      <c r="E96" s="764"/>
      <c r="F96" s="764"/>
      <c r="G96" s="764"/>
      <c r="H96" s="152"/>
      <c r="I96" s="152"/>
      <c r="J96" s="154"/>
      <c r="K96" s="155"/>
    </row>
    <row r="97" spans="1:11" ht="27.75" customHeight="1" x14ac:dyDescent="0.25">
      <c r="A97" s="766"/>
      <c r="B97" s="152">
        <v>4</v>
      </c>
      <c r="C97" s="810"/>
      <c r="D97" s="763"/>
      <c r="E97" s="763"/>
      <c r="F97" s="772"/>
      <c r="G97" s="764"/>
      <c r="H97" s="152"/>
      <c r="I97" s="152"/>
      <c r="J97" s="160" t="str">
        <f xml:space="preserve"> IF(OR(E95="X",F95="X",G95="x",F97="x",G97="X",F99="X",G99="X",G101="X" ),"x","")</f>
        <v/>
      </c>
      <c r="K97" s="155" t="s">
        <v>114</v>
      </c>
    </row>
    <row r="98" spans="1:11" ht="28.2" x14ac:dyDescent="0.25">
      <c r="A98" s="766"/>
      <c r="B98" s="152" t="s">
        <v>117</v>
      </c>
      <c r="C98" s="811"/>
      <c r="D98" s="763"/>
      <c r="E98" s="763"/>
      <c r="F98" s="772"/>
      <c r="G98" s="764"/>
      <c r="H98" s="152"/>
      <c r="I98" s="152"/>
      <c r="J98" s="161"/>
      <c r="K98" s="155"/>
    </row>
    <row r="99" spans="1:11" ht="27" customHeight="1" x14ac:dyDescent="0.25">
      <c r="A99" s="766"/>
      <c r="B99" s="152">
        <v>3</v>
      </c>
      <c r="C99" s="757"/>
      <c r="D99" s="761"/>
      <c r="E99" s="762"/>
      <c r="F99" s="772"/>
      <c r="G99" s="764"/>
      <c r="H99" s="152"/>
      <c r="I99" s="152"/>
      <c r="J99" s="162" t="str">
        <f xml:space="preserve"> IF(OR(C95="X",D95="X",D97="x",E97="x",E99="X",F101="X",F103="X",G103="X" ),"x","")</f>
        <v/>
      </c>
      <c r="K99" s="155" t="s">
        <v>116</v>
      </c>
    </row>
    <row r="100" spans="1:11" ht="28.2" x14ac:dyDescent="0.25">
      <c r="A100" s="766"/>
      <c r="B100" s="152" t="s">
        <v>119</v>
      </c>
      <c r="C100" s="758"/>
      <c r="D100" s="761"/>
      <c r="E100" s="763"/>
      <c r="F100" s="772"/>
      <c r="G100" s="764"/>
      <c r="H100" s="152"/>
      <c r="I100" s="152"/>
      <c r="J100" s="163"/>
      <c r="K100" s="155"/>
    </row>
    <row r="101" spans="1:11" ht="25.5" customHeight="1" x14ac:dyDescent="0.25">
      <c r="A101" s="766"/>
      <c r="B101" s="152">
        <v>2</v>
      </c>
      <c r="C101" s="757"/>
      <c r="D101" s="759"/>
      <c r="E101" s="760"/>
      <c r="F101" s="762"/>
      <c r="G101" s="764"/>
      <c r="H101" s="152"/>
      <c r="I101" s="152"/>
      <c r="J101" s="164" t="str">
        <f xml:space="preserve"> IF(OR(C97="X",D99="X",E103="x",E101="x" ),"x","")</f>
        <v/>
      </c>
      <c r="K101" s="155" t="s">
        <v>118</v>
      </c>
    </row>
    <row r="102" spans="1:11" ht="28.2" x14ac:dyDescent="0.25">
      <c r="A102" s="766"/>
      <c r="B102" s="152" t="s">
        <v>241</v>
      </c>
      <c r="C102" s="758"/>
      <c r="D102" s="759"/>
      <c r="E102" s="761"/>
      <c r="F102" s="763"/>
      <c r="G102" s="764"/>
      <c r="H102" s="152"/>
      <c r="I102" s="152"/>
      <c r="J102" s="163"/>
      <c r="K102" s="155"/>
    </row>
    <row r="103" spans="1:11" ht="29.25" customHeight="1" x14ac:dyDescent="0.25">
      <c r="A103" s="766"/>
      <c r="B103" s="152">
        <v>1</v>
      </c>
      <c r="C103" s="757"/>
      <c r="D103" s="788"/>
      <c r="E103" s="790"/>
      <c r="F103" s="792"/>
      <c r="G103" s="794"/>
      <c r="H103" s="152"/>
      <c r="I103" s="152"/>
      <c r="J103" s="165" t="str">
        <f xml:space="preserve"> IF(OR(C99="X",C101="X",C103="x",D101="x",D103="x" ),"x","")</f>
        <v/>
      </c>
      <c r="K103" s="155" t="s">
        <v>120</v>
      </c>
    </row>
    <row r="104" spans="1:11" ht="13.5" customHeight="1" x14ac:dyDescent="0.25">
      <c r="A104" s="766"/>
      <c r="B104" s="152" t="s">
        <v>121</v>
      </c>
      <c r="C104" s="787"/>
      <c r="D104" s="789"/>
      <c r="E104" s="791"/>
      <c r="F104" s="793"/>
      <c r="G104" s="795"/>
      <c r="H104" s="152"/>
      <c r="I104" s="152"/>
      <c r="J104" s="152"/>
      <c r="K104" s="153"/>
    </row>
    <row r="105" spans="1:11" x14ac:dyDescent="0.25">
      <c r="A105" s="173"/>
      <c r="B105" s="152"/>
      <c r="C105" s="152">
        <v>1</v>
      </c>
      <c r="D105" s="152">
        <v>2</v>
      </c>
      <c r="E105" s="152">
        <v>3</v>
      </c>
      <c r="F105" s="152">
        <v>4</v>
      </c>
      <c r="G105" s="152">
        <v>5</v>
      </c>
      <c r="H105" s="152"/>
      <c r="I105" s="152"/>
      <c r="J105" s="152"/>
      <c r="K105" s="153"/>
    </row>
    <row r="106" spans="1:11" x14ac:dyDescent="0.25">
      <c r="A106" s="173"/>
      <c r="B106" s="152"/>
      <c r="C106" s="152" t="s">
        <v>122</v>
      </c>
      <c r="D106" s="152" t="s">
        <v>123</v>
      </c>
      <c r="E106" s="152" t="s">
        <v>124</v>
      </c>
      <c r="F106" s="152" t="s">
        <v>125</v>
      </c>
      <c r="G106" s="152" t="s">
        <v>126</v>
      </c>
      <c r="H106" s="152"/>
      <c r="I106" s="152"/>
      <c r="J106" s="152"/>
      <c r="K106" s="153"/>
    </row>
    <row r="107" spans="1:11" x14ac:dyDescent="0.25">
      <c r="A107" s="173"/>
      <c r="B107" s="152"/>
      <c r="C107" s="765" t="s">
        <v>127</v>
      </c>
      <c r="D107" s="765"/>
      <c r="E107" s="765"/>
      <c r="F107" s="765"/>
      <c r="G107" s="765"/>
      <c r="H107" s="152"/>
      <c r="I107" s="152"/>
      <c r="J107" s="152"/>
      <c r="K107" s="153"/>
    </row>
    <row r="108" spans="1:11" x14ac:dyDescent="0.25">
      <c r="A108" s="173"/>
      <c r="B108" s="152"/>
      <c r="C108" s="765"/>
      <c r="D108" s="765"/>
      <c r="E108" s="765"/>
      <c r="F108" s="765"/>
      <c r="G108" s="765"/>
      <c r="H108" s="152"/>
      <c r="I108" s="152"/>
      <c r="J108" s="152"/>
      <c r="K108" s="153"/>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0" t="s">
        <v>111</v>
      </c>
      <c r="B111" s="769" t="str">
        <f>DESCRIPCION!A24</f>
        <v>h</v>
      </c>
      <c r="C111" s="770"/>
      <c r="D111" s="770"/>
      <c r="E111" s="770"/>
      <c r="F111" s="770"/>
      <c r="G111" s="770"/>
      <c r="H111" s="770"/>
      <c r="I111" s="771"/>
      <c r="J111" s="141" t="s">
        <v>337</v>
      </c>
      <c r="K111" s="139" t="str">
        <f>IF(J117="x","EXTREMA",IF(J119="x","ALTA",IF(J121="x","MODERADA",IF(J123="x","BAJA",""))))</f>
        <v/>
      </c>
    </row>
    <row r="112" spans="1:11" ht="16.2" thickBot="1" x14ac:dyDescent="0.3">
      <c r="A112" s="750" t="s">
        <v>113</v>
      </c>
      <c r="B112" s="751"/>
      <c r="C112" s="751"/>
      <c r="D112" s="752" t="str">
        <f>PROBABILIDAD!T16</f>
        <v xml:space="preserve"> </v>
      </c>
      <c r="E112" s="753"/>
      <c r="F112" s="750" t="s">
        <v>338</v>
      </c>
      <c r="G112" s="751"/>
      <c r="H112" s="751"/>
      <c r="I112" s="754"/>
      <c r="J112" s="755"/>
      <c r="K112" s="756"/>
    </row>
    <row r="113" spans="1:11" x14ac:dyDescent="0.25">
      <c r="A113" s="173"/>
      <c r="B113" s="152"/>
      <c r="C113" s="152"/>
      <c r="D113" s="152"/>
      <c r="E113" s="152"/>
      <c r="F113" s="152"/>
      <c r="G113" s="152"/>
      <c r="H113" s="152"/>
      <c r="I113" s="152"/>
      <c r="K113" s="72"/>
    </row>
    <row r="114" spans="1:11" x14ac:dyDescent="0.25">
      <c r="A114" s="173"/>
      <c r="B114" s="152"/>
      <c r="C114" s="174"/>
      <c r="D114" s="152"/>
      <c r="E114" s="152"/>
      <c r="F114" s="152"/>
      <c r="G114" s="152"/>
      <c r="H114" s="152"/>
      <c r="I114" s="152"/>
      <c r="K114" s="72"/>
    </row>
    <row r="115" spans="1:11" ht="32.4" x14ac:dyDescent="0.25">
      <c r="A115" s="766" t="s">
        <v>113</v>
      </c>
      <c r="B115" s="152">
        <v>5</v>
      </c>
      <c r="C115" s="825"/>
      <c r="D115" s="827"/>
      <c r="E115" s="828"/>
      <c r="F115" s="828"/>
      <c r="G115" s="828"/>
      <c r="H115" s="187"/>
      <c r="I115" s="152"/>
      <c r="J115" s="773" t="s">
        <v>112</v>
      </c>
      <c r="K115" s="774"/>
    </row>
    <row r="116" spans="1:11" ht="32.4" x14ac:dyDescent="0.25">
      <c r="A116" s="766"/>
      <c r="B116" s="152" t="s">
        <v>115</v>
      </c>
      <c r="C116" s="826"/>
      <c r="D116" s="827"/>
      <c r="E116" s="828"/>
      <c r="F116" s="828"/>
      <c r="G116" s="828"/>
      <c r="H116" s="187"/>
      <c r="I116" s="152"/>
      <c r="J116" s="154"/>
      <c r="K116" s="155"/>
    </row>
    <row r="117" spans="1:11" ht="32.4" x14ac:dyDescent="0.25">
      <c r="A117" s="766"/>
      <c r="B117" s="152">
        <v>4</v>
      </c>
      <c r="C117" s="829"/>
      <c r="D117" s="827"/>
      <c r="E117" s="827"/>
      <c r="F117" s="831"/>
      <c r="G117" s="828"/>
      <c r="H117" s="187"/>
      <c r="I117" s="152"/>
      <c r="J117" s="160" t="str">
        <f xml:space="preserve"> IF(OR(E115="X",F115="X",G115="x",F117="x",G117="X",F119="X",G119="X",G121="X" ),"x","")</f>
        <v/>
      </c>
      <c r="K117" s="155" t="s">
        <v>114</v>
      </c>
    </row>
    <row r="118" spans="1:11" ht="32.4" x14ac:dyDescent="0.25">
      <c r="A118" s="766"/>
      <c r="B118" s="152" t="s">
        <v>117</v>
      </c>
      <c r="C118" s="830"/>
      <c r="D118" s="827"/>
      <c r="E118" s="827"/>
      <c r="F118" s="831"/>
      <c r="G118" s="828"/>
      <c r="H118" s="187"/>
      <c r="I118" s="152"/>
      <c r="J118" s="161"/>
      <c r="K118" s="155"/>
    </row>
    <row r="119" spans="1:11" ht="32.4" x14ac:dyDescent="0.25">
      <c r="A119" s="766"/>
      <c r="B119" s="152">
        <v>3</v>
      </c>
      <c r="C119" s="832"/>
      <c r="D119" s="834"/>
      <c r="E119" s="844"/>
      <c r="F119" s="831"/>
      <c r="G119" s="828"/>
      <c r="H119" s="187"/>
      <c r="I119" s="152"/>
      <c r="J119" s="162" t="str">
        <f xml:space="preserve"> IF(OR(C115="X",D115="X",D117="x",E117="x",E119="X",F121="X",F123="X",G123="X" ),"x","")</f>
        <v/>
      </c>
      <c r="K119" s="155" t="s">
        <v>116</v>
      </c>
    </row>
    <row r="120" spans="1:11" ht="32.4" x14ac:dyDescent="0.25">
      <c r="A120" s="766"/>
      <c r="B120" s="152" t="s">
        <v>119</v>
      </c>
      <c r="C120" s="833"/>
      <c r="D120" s="834"/>
      <c r="E120" s="827"/>
      <c r="F120" s="831"/>
      <c r="G120" s="828"/>
      <c r="H120" s="187"/>
      <c r="I120" s="152"/>
      <c r="J120" s="163"/>
      <c r="K120" s="155"/>
    </row>
    <row r="121" spans="1:11" ht="32.4" x14ac:dyDescent="0.25">
      <c r="A121" s="766"/>
      <c r="B121" s="152">
        <v>2</v>
      </c>
      <c r="C121" s="832"/>
      <c r="D121" s="845"/>
      <c r="E121" s="846"/>
      <c r="F121" s="844"/>
      <c r="G121" s="828"/>
      <c r="H121" s="187"/>
      <c r="I121" s="152"/>
      <c r="J121" s="164" t="str">
        <f xml:space="preserve"> IF(OR(C117="X",D119="X",E121="x",E123="x" ),"x","")</f>
        <v/>
      </c>
      <c r="K121" s="155" t="s">
        <v>118</v>
      </c>
    </row>
    <row r="122" spans="1:11" ht="32.4" x14ac:dyDescent="0.25">
      <c r="A122" s="766"/>
      <c r="B122" s="152" t="s">
        <v>241</v>
      </c>
      <c r="C122" s="833"/>
      <c r="D122" s="845"/>
      <c r="E122" s="834"/>
      <c r="F122" s="827"/>
      <c r="G122" s="828"/>
      <c r="H122" s="187"/>
      <c r="I122" s="152"/>
      <c r="J122" s="163"/>
      <c r="K122" s="155"/>
    </row>
    <row r="123" spans="1:11" ht="32.4" x14ac:dyDescent="0.25">
      <c r="A123" s="766"/>
      <c r="B123" s="152">
        <v>1</v>
      </c>
      <c r="C123" s="832"/>
      <c r="D123" s="836"/>
      <c r="E123" s="838"/>
      <c r="F123" s="840"/>
      <c r="G123" s="842"/>
      <c r="H123" s="187"/>
      <c r="I123" s="152"/>
      <c r="J123" s="165" t="str">
        <f xml:space="preserve"> IF(OR(C119="X",C121="X",D121="x",C123="x",D123="x" ),"x","")</f>
        <v/>
      </c>
      <c r="K123" s="155" t="s">
        <v>120</v>
      </c>
    </row>
    <row r="124" spans="1:11" ht="32.4" x14ac:dyDescent="0.25">
      <c r="A124" s="766"/>
      <c r="B124" s="152" t="s">
        <v>121</v>
      </c>
      <c r="C124" s="835"/>
      <c r="D124" s="837"/>
      <c r="E124" s="839"/>
      <c r="F124" s="841"/>
      <c r="G124" s="843"/>
      <c r="H124" s="187"/>
      <c r="I124" s="152"/>
      <c r="J124" s="152"/>
      <c r="K124" s="153"/>
    </row>
    <row r="125" spans="1:11" x14ac:dyDescent="0.25">
      <c r="A125" s="173"/>
      <c r="B125" s="152"/>
      <c r="C125" s="152">
        <v>1</v>
      </c>
      <c r="D125" s="152">
        <v>2</v>
      </c>
      <c r="E125" s="152">
        <v>3</v>
      </c>
      <c r="F125" s="152">
        <v>4</v>
      </c>
      <c r="G125" s="152">
        <v>5</v>
      </c>
      <c r="H125" s="152"/>
      <c r="I125" s="152"/>
      <c r="J125" s="152"/>
      <c r="K125" s="153"/>
    </row>
    <row r="126" spans="1:11" x14ac:dyDescent="0.25">
      <c r="A126" s="173"/>
      <c r="B126" s="152"/>
      <c r="C126" s="152" t="s">
        <v>122</v>
      </c>
      <c r="D126" s="152" t="s">
        <v>123</v>
      </c>
      <c r="E126" s="152" t="s">
        <v>124</v>
      </c>
      <c r="F126" s="152" t="s">
        <v>125</v>
      </c>
      <c r="G126" s="152" t="s">
        <v>126</v>
      </c>
      <c r="H126" s="152"/>
      <c r="I126" s="152"/>
      <c r="J126" s="152"/>
      <c r="K126" s="153"/>
    </row>
    <row r="127" spans="1:11" x14ac:dyDescent="0.25">
      <c r="A127" s="173"/>
      <c r="B127" s="152"/>
      <c r="C127" s="765" t="s">
        <v>127</v>
      </c>
      <c r="D127" s="765"/>
      <c r="E127" s="765"/>
      <c r="F127" s="765"/>
      <c r="G127" s="765"/>
      <c r="H127" s="152"/>
      <c r="I127" s="152"/>
      <c r="J127" s="152"/>
      <c r="K127" s="153"/>
    </row>
    <row r="128" spans="1:11" x14ac:dyDescent="0.25">
      <c r="A128" s="173"/>
      <c r="B128" s="152"/>
      <c r="C128" s="765"/>
      <c r="D128" s="765"/>
      <c r="E128" s="765"/>
      <c r="F128" s="765"/>
      <c r="G128" s="765"/>
      <c r="H128" s="152"/>
      <c r="I128" s="152"/>
      <c r="J128" s="152"/>
      <c r="K128" s="153"/>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0" t="s">
        <v>111</v>
      </c>
      <c r="B131" s="769" t="str">
        <f>DESCRIPCION!A27</f>
        <v>i</v>
      </c>
      <c r="C131" s="770"/>
      <c r="D131" s="770"/>
      <c r="E131" s="770"/>
      <c r="F131" s="770"/>
      <c r="G131" s="770"/>
      <c r="H131" s="770"/>
      <c r="I131" s="771"/>
      <c r="J131" s="141" t="s">
        <v>337</v>
      </c>
      <c r="K131" s="139" t="str">
        <f>IF(J137="x","EXTREMA",IF(J139="x","ALTA",IF(J141="x","MODERADA",IF(J143="x","BAJA",""))))</f>
        <v/>
      </c>
    </row>
    <row r="132" spans="1:11" ht="16.2" thickBot="1" x14ac:dyDescent="0.3">
      <c r="A132" s="750" t="s">
        <v>113</v>
      </c>
      <c r="B132" s="751"/>
      <c r="C132" s="751"/>
      <c r="D132" s="752" t="str">
        <f>PROBABILIDAD!T17</f>
        <v xml:space="preserve"> </v>
      </c>
      <c r="E132" s="753"/>
      <c r="F132" s="750" t="s">
        <v>338</v>
      </c>
      <c r="G132" s="751"/>
      <c r="H132" s="751"/>
      <c r="I132" s="754"/>
      <c r="J132" s="755"/>
      <c r="K132" s="756"/>
    </row>
    <row r="133" spans="1:11" x14ac:dyDescent="0.25">
      <c r="A133" s="173"/>
      <c r="B133" s="152"/>
      <c r="C133" s="152"/>
      <c r="D133" s="152"/>
      <c r="E133" s="152"/>
      <c r="F133" s="152"/>
      <c r="G133" s="152"/>
      <c r="H133" s="152"/>
      <c r="I133" s="152"/>
      <c r="J133" s="169"/>
      <c r="K133" s="170"/>
    </row>
    <row r="134" spans="1:11" x14ac:dyDescent="0.25">
      <c r="A134" s="173"/>
      <c r="B134" s="152"/>
      <c r="C134" s="174"/>
      <c r="D134" s="152"/>
      <c r="E134" s="152"/>
      <c r="F134" s="152"/>
      <c r="G134" s="152"/>
      <c r="H134" s="152"/>
      <c r="I134" s="152"/>
      <c r="J134" s="169"/>
      <c r="K134" s="170"/>
    </row>
    <row r="135" spans="1:11" ht="45.75" customHeight="1" x14ac:dyDescent="0.25">
      <c r="A135" s="766" t="s">
        <v>113</v>
      </c>
      <c r="B135" s="152">
        <v>5</v>
      </c>
      <c r="C135" s="767"/>
      <c r="D135" s="763"/>
      <c r="E135" s="764"/>
      <c r="F135" s="764"/>
      <c r="G135" s="764"/>
      <c r="H135" s="152"/>
      <c r="I135" s="152"/>
      <c r="J135" s="773" t="s">
        <v>112</v>
      </c>
      <c r="K135" s="774"/>
    </row>
    <row r="136" spans="1:11" x14ac:dyDescent="0.25">
      <c r="A136" s="766"/>
      <c r="B136" s="152" t="s">
        <v>115</v>
      </c>
      <c r="C136" s="768"/>
      <c r="D136" s="763"/>
      <c r="E136" s="764"/>
      <c r="F136" s="764"/>
      <c r="G136" s="764"/>
      <c r="H136" s="152"/>
      <c r="I136" s="152"/>
      <c r="J136" s="154"/>
      <c r="K136" s="155"/>
    </row>
    <row r="137" spans="1:11" ht="27" customHeight="1" x14ac:dyDescent="0.25">
      <c r="A137" s="766"/>
      <c r="B137" s="152">
        <v>4</v>
      </c>
      <c r="C137" s="810"/>
      <c r="D137" s="763"/>
      <c r="E137" s="763"/>
      <c r="F137" s="772"/>
      <c r="G137" s="764"/>
      <c r="H137" s="152"/>
      <c r="I137" s="152"/>
      <c r="J137" s="160" t="str">
        <f xml:space="preserve"> IF(OR(E135="X",F135="X",G135="x",F137="x",G137="X",F139="X",G139="X",G141="X" ),"x","")</f>
        <v/>
      </c>
      <c r="K137" s="155" t="s">
        <v>114</v>
      </c>
    </row>
    <row r="138" spans="1:11" ht="28.2" x14ac:dyDescent="0.25">
      <c r="A138" s="766"/>
      <c r="B138" s="152" t="s">
        <v>117</v>
      </c>
      <c r="C138" s="811"/>
      <c r="D138" s="763"/>
      <c r="E138" s="763"/>
      <c r="F138" s="772"/>
      <c r="G138" s="764"/>
      <c r="H138" s="152"/>
      <c r="I138" s="152"/>
      <c r="J138" s="161"/>
      <c r="K138" s="155"/>
    </row>
    <row r="139" spans="1:11" ht="32.25" customHeight="1" x14ac:dyDescent="0.25">
      <c r="A139" s="766"/>
      <c r="B139" s="152">
        <v>3</v>
      </c>
      <c r="C139" s="757"/>
      <c r="D139" s="761"/>
      <c r="E139" s="762"/>
      <c r="F139" s="772"/>
      <c r="G139" s="764"/>
      <c r="H139" s="152"/>
      <c r="I139" s="152"/>
      <c r="J139" s="162" t="str">
        <f xml:space="preserve"> IF(OR(C135="X",D135="X",D137="x",E137="x",E139="X",F141="X",F143="X",G143="X" ),"x","")</f>
        <v/>
      </c>
      <c r="K139" s="155" t="s">
        <v>116</v>
      </c>
    </row>
    <row r="140" spans="1:11" ht="28.2" x14ac:dyDescent="0.25">
      <c r="A140" s="766"/>
      <c r="B140" s="152" t="s">
        <v>119</v>
      </c>
      <c r="C140" s="758"/>
      <c r="D140" s="761"/>
      <c r="E140" s="763"/>
      <c r="F140" s="772"/>
      <c r="G140" s="764"/>
      <c r="H140" s="152"/>
      <c r="I140" s="152"/>
      <c r="J140" s="163"/>
      <c r="K140" s="155"/>
    </row>
    <row r="141" spans="1:11" ht="27.75" customHeight="1" x14ac:dyDescent="0.25">
      <c r="A141" s="766"/>
      <c r="B141" s="152">
        <v>2</v>
      </c>
      <c r="C141" s="757"/>
      <c r="D141" s="759"/>
      <c r="E141" s="760"/>
      <c r="F141" s="762"/>
      <c r="G141" s="764"/>
      <c r="H141" s="152"/>
      <c r="I141" s="152"/>
      <c r="J141" s="164" t="str">
        <f xml:space="preserve"> IF(OR(C137="X",D139="X",E141="x",E143="x" ),"x","")</f>
        <v/>
      </c>
      <c r="K141" s="155" t="s">
        <v>118</v>
      </c>
    </row>
    <row r="142" spans="1:11" ht="28.2" x14ac:dyDescent="0.25">
      <c r="A142" s="766"/>
      <c r="B142" s="152" t="s">
        <v>241</v>
      </c>
      <c r="C142" s="758"/>
      <c r="D142" s="759"/>
      <c r="E142" s="761"/>
      <c r="F142" s="763"/>
      <c r="G142" s="764"/>
      <c r="H142" s="152"/>
      <c r="I142" s="152"/>
      <c r="J142" s="163"/>
      <c r="K142" s="155"/>
    </row>
    <row r="143" spans="1:11" ht="30" customHeight="1" x14ac:dyDescent="0.25">
      <c r="A143" s="766"/>
      <c r="B143" s="152">
        <v>1</v>
      </c>
      <c r="C143" s="757"/>
      <c r="D143" s="788"/>
      <c r="E143" s="790"/>
      <c r="F143" s="792"/>
      <c r="G143" s="794"/>
      <c r="H143" s="152"/>
      <c r="I143" s="152"/>
      <c r="J143" s="165" t="str">
        <f xml:space="preserve"> IF(OR(C139="X",C141="X",C143="x",D141="x",D143="x" ),"x","")</f>
        <v/>
      </c>
      <c r="K143" s="155" t="s">
        <v>120</v>
      </c>
    </row>
    <row r="144" spans="1:11" x14ac:dyDescent="0.25">
      <c r="A144" s="766"/>
      <c r="B144" s="152" t="s">
        <v>121</v>
      </c>
      <c r="C144" s="787"/>
      <c r="D144" s="789"/>
      <c r="E144" s="791"/>
      <c r="F144" s="793"/>
      <c r="G144" s="795"/>
      <c r="H144" s="152"/>
      <c r="I144" s="152"/>
      <c r="J144" s="152"/>
      <c r="K144" s="153"/>
    </row>
    <row r="145" spans="1:11" x14ac:dyDescent="0.25">
      <c r="A145" s="173"/>
      <c r="B145" s="152"/>
      <c r="C145" s="152">
        <v>1</v>
      </c>
      <c r="D145" s="152">
        <v>2</v>
      </c>
      <c r="E145" s="152">
        <v>3</v>
      </c>
      <c r="F145" s="152">
        <v>4</v>
      </c>
      <c r="G145" s="152">
        <v>5</v>
      </c>
      <c r="H145" s="152"/>
      <c r="I145" s="152"/>
      <c r="J145" s="152"/>
      <c r="K145" s="153"/>
    </row>
    <row r="146" spans="1:11" x14ac:dyDescent="0.25">
      <c r="A146" s="173"/>
      <c r="B146" s="152"/>
      <c r="C146" s="152" t="s">
        <v>122</v>
      </c>
      <c r="D146" s="152" t="s">
        <v>123</v>
      </c>
      <c r="E146" s="152" t="s">
        <v>124</v>
      </c>
      <c r="F146" s="152" t="s">
        <v>125</v>
      </c>
      <c r="G146" s="152" t="s">
        <v>126</v>
      </c>
      <c r="H146" s="152"/>
      <c r="I146" s="152"/>
      <c r="J146" s="152"/>
      <c r="K146" s="153"/>
    </row>
    <row r="147" spans="1:11" x14ac:dyDescent="0.25">
      <c r="A147" s="173"/>
      <c r="B147" s="152"/>
      <c r="C147" s="765" t="s">
        <v>127</v>
      </c>
      <c r="D147" s="765"/>
      <c r="E147" s="765"/>
      <c r="F147" s="765"/>
      <c r="G147" s="765"/>
      <c r="H147" s="152"/>
      <c r="I147" s="152"/>
      <c r="J147" s="152"/>
      <c r="K147" s="153"/>
    </row>
    <row r="148" spans="1:11" x14ac:dyDescent="0.25">
      <c r="A148" s="173"/>
      <c r="B148" s="152"/>
      <c r="C148" s="765"/>
      <c r="D148" s="765"/>
      <c r="E148" s="765"/>
      <c r="F148" s="765"/>
      <c r="G148" s="765"/>
      <c r="H148" s="152"/>
      <c r="I148" s="152"/>
      <c r="J148" s="152"/>
      <c r="K148" s="153"/>
    </row>
    <row r="149" spans="1:11" ht="14.4" thickBot="1" x14ac:dyDescent="0.3">
      <c r="A149" s="175"/>
      <c r="B149" s="176"/>
      <c r="C149" s="176"/>
      <c r="D149" s="176"/>
      <c r="E149" s="176"/>
      <c r="F149" s="176"/>
      <c r="G149" s="176"/>
      <c r="H149" s="176"/>
      <c r="I149" s="176"/>
      <c r="J149" s="176"/>
      <c r="K149" s="177"/>
    </row>
    <row r="150" spans="1:11" ht="14.4" thickBot="1" x14ac:dyDescent="0.3"/>
    <row r="151" spans="1:11" ht="31.5" customHeight="1" thickBot="1" x14ac:dyDescent="0.3">
      <c r="A151" s="140" t="s">
        <v>111</v>
      </c>
      <c r="B151" s="769" t="str">
        <f>DESCRIPCION!A30</f>
        <v>l</v>
      </c>
      <c r="C151" s="770"/>
      <c r="D151" s="770"/>
      <c r="E151" s="770"/>
      <c r="F151" s="770"/>
      <c r="G151" s="770"/>
      <c r="H151" s="770"/>
      <c r="I151" s="771"/>
      <c r="J151" s="141" t="s">
        <v>337</v>
      </c>
      <c r="K151" s="139" t="str">
        <f>IF(J157="x","EXTREMA",IF(J159="x","ALTA",IF(J161="x","MODERADA",IF(J163="x","BAJA",""))))</f>
        <v/>
      </c>
    </row>
    <row r="152" spans="1:11" ht="16.2" thickBot="1" x14ac:dyDescent="0.3">
      <c r="A152" s="750" t="s">
        <v>113</v>
      </c>
      <c r="B152" s="751"/>
      <c r="C152" s="751"/>
      <c r="D152" s="752" t="str">
        <f>PROBABILIDAD!T18</f>
        <v xml:space="preserve"> </v>
      </c>
      <c r="E152" s="753"/>
      <c r="F152" s="750" t="s">
        <v>338</v>
      </c>
      <c r="G152" s="751"/>
      <c r="H152" s="751"/>
      <c r="I152" s="754"/>
      <c r="J152" s="755"/>
      <c r="K152" s="756"/>
    </row>
    <row r="153" spans="1:11" x14ac:dyDescent="0.25">
      <c r="A153" s="173"/>
      <c r="B153" s="152"/>
      <c r="C153" s="152"/>
      <c r="D153" s="152"/>
      <c r="E153" s="152"/>
      <c r="F153" s="152"/>
      <c r="G153" s="152"/>
      <c r="H153" s="152"/>
      <c r="I153" s="152"/>
      <c r="J153" s="169"/>
      <c r="K153" s="170"/>
    </row>
    <row r="154" spans="1:11" x14ac:dyDescent="0.25">
      <c r="A154" s="173"/>
      <c r="B154" s="152"/>
      <c r="C154" s="174"/>
      <c r="D154" s="152"/>
      <c r="E154" s="152"/>
      <c r="F154" s="152"/>
      <c r="G154" s="152"/>
      <c r="H154" s="152"/>
      <c r="I154" s="152"/>
      <c r="J154" s="169"/>
      <c r="K154" s="170"/>
    </row>
    <row r="155" spans="1:11" ht="36" customHeight="1" x14ac:dyDescent="0.25">
      <c r="A155" s="766" t="s">
        <v>113</v>
      </c>
      <c r="B155" s="152">
        <v>5</v>
      </c>
      <c r="C155" s="767"/>
      <c r="D155" s="763"/>
      <c r="E155" s="764"/>
      <c r="F155" s="764"/>
      <c r="G155" s="764"/>
      <c r="H155" s="152"/>
      <c r="I155" s="152"/>
      <c r="J155" s="773" t="s">
        <v>112</v>
      </c>
      <c r="K155" s="774"/>
    </row>
    <row r="156" spans="1:11" x14ac:dyDescent="0.25">
      <c r="A156" s="766"/>
      <c r="B156" s="152" t="s">
        <v>115</v>
      </c>
      <c r="C156" s="768"/>
      <c r="D156" s="763"/>
      <c r="E156" s="764"/>
      <c r="F156" s="764"/>
      <c r="G156" s="764"/>
      <c r="H156" s="152"/>
      <c r="I156" s="152"/>
      <c r="J156" s="154"/>
      <c r="K156" s="155"/>
    </row>
    <row r="157" spans="1:11" ht="27" customHeight="1" x14ac:dyDescent="0.25">
      <c r="A157" s="766"/>
      <c r="B157" s="152">
        <v>4</v>
      </c>
      <c r="C157" s="810"/>
      <c r="D157" s="763"/>
      <c r="E157" s="763"/>
      <c r="F157" s="772"/>
      <c r="G157" s="764"/>
      <c r="H157" s="152"/>
      <c r="I157" s="152"/>
      <c r="J157" s="160" t="str">
        <f xml:space="preserve"> IF(OR(E155="X",F155="X",G155="x",F157="x",G157="X",F159="X",G159="X",G161="X" ),"x","")</f>
        <v/>
      </c>
      <c r="K157" s="155" t="s">
        <v>114</v>
      </c>
    </row>
    <row r="158" spans="1:11" ht="28.2" x14ac:dyDescent="0.25">
      <c r="A158" s="766"/>
      <c r="B158" s="152" t="s">
        <v>117</v>
      </c>
      <c r="C158" s="811"/>
      <c r="D158" s="763"/>
      <c r="E158" s="763"/>
      <c r="F158" s="772"/>
      <c r="G158" s="764"/>
      <c r="H158" s="152"/>
      <c r="I158" s="152"/>
      <c r="J158" s="161"/>
      <c r="K158" s="155"/>
    </row>
    <row r="159" spans="1:11" ht="27.75" customHeight="1" x14ac:dyDescent="0.25">
      <c r="A159" s="766"/>
      <c r="B159" s="152">
        <v>3</v>
      </c>
      <c r="C159" s="757"/>
      <c r="D159" s="761"/>
      <c r="E159" s="762"/>
      <c r="F159" s="772"/>
      <c r="G159" s="764"/>
      <c r="H159" s="152"/>
      <c r="I159" s="152"/>
      <c r="J159" s="162" t="str">
        <f xml:space="preserve"> IF(OR(C155="X",D155="X",D157="x",E157="x",E159="X",F161="X",F163="X",G163="X" ),"x","")</f>
        <v/>
      </c>
      <c r="K159" s="155" t="s">
        <v>116</v>
      </c>
    </row>
    <row r="160" spans="1:11" ht="28.2" x14ac:dyDescent="0.25">
      <c r="A160" s="766"/>
      <c r="B160" s="152" t="s">
        <v>119</v>
      </c>
      <c r="C160" s="758"/>
      <c r="D160" s="761"/>
      <c r="E160" s="763"/>
      <c r="F160" s="772"/>
      <c r="G160" s="764"/>
      <c r="H160" s="152"/>
      <c r="I160" s="152"/>
      <c r="J160" s="163"/>
      <c r="K160" s="155"/>
    </row>
    <row r="161" spans="1:11" ht="27.75" customHeight="1" x14ac:dyDescent="0.25">
      <c r="A161" s="766"/>
      <c r="B161" s="152">
        <v>2</v>
      </c>
      <c r="C161" s="757"/>
      <c r="D161" s="759"/>
      <c r="E161" s="760"/>
      <c r="F161" s="762"/>
      <c r="G161" s="764"/>
      <c r="H161" s="152"/>
      <c r="I161" s="152"/>
      <c r="J161" s="164" t="str">
        <f xml:space="preserve"> IF(OR(C157="X",D159="X",E161="x",E163="x" ),"x","")</f>
        <v/>
      </c>
      <c r="K161" s="155" t="s">
        <v>118</v>
      </c>
    </row>
    <row r="162" spans="1:11" ht="28.2" x14ac:dyDescent="0.25">
      <c r="A162" s="766"/>
      <c r="B162" s="152" t="s">
        <v>241</v>
      </c>
      <c r="C162" s="758"/>
      <c r="D162" s="759"/>
      <c r="E162" s="761"/>
      <c r="F162" s="763"/>
      <c r="G162" s="764"/>
      <c r="H162" s="152"/>
      <c r="I162" s="152"/>
      <c r="J162" s="163"/>
      <c r="K162" s="155"/>
    </row>
    <row r="163" spans="1:11" ht="28.2" x14ac:dyDescent="0.25">
      <c r="A163" s="766"/>
      <c r="B163" s="152">
        <v>1</v>
      </c>
      <c r="C163" s="757"/>
      <c r="D163" s="788"/>
      <c r="E163" s="790"/>
      <c r="F163" s="792"/>
      <c r="G163" s="794"/>
      <c r="H163" s="152"/>
      <c r="I163" s="152"/>
      <c r="J163" s="165" t="str">
        <f xml:space="preserve"> IF(OR(C159="X",C161="X",C163="x",D161="x",D163="x" ),"x","")</f>
        <v/>
      </c>
      <c r="K163" s="155" t="s">
        <v>120</v>
      </c>
    </row>
    <row r="164" spans="1:11" ht="26.25" customHeight="1" x14ac:dyDescent="0.25">
      <c r="A164" s="766"/>
      <c r="B164" s="152" t="s">
        <v>121</v>
      </c>
      <c r="C164" s="787"/>
      <c r="D164" s="789"/>
      <c r="E164" s="791"/>
      <c r="F164" s="793"/>
      <c r="G164" s="795"/>
      <c r="H164" s="152"/>
      <c r="I164" s="152"/>
      <c r="J164" s="152"/>
      <c r="K164" s="153"/>
    </row>
    <row r="165" spans="1:11" x14ac:dyDescent="0.25">
      <c r="A165" s="173"/>
      <c r="B165" s="152"/>
      <c r="C165" s="152">
        <v>1</v>
      </c>
      <c r="D165" s="152">
        <v>2</v>
      </c>
      <c r="E165" s="152">
        <v>3</v>
      </c>
      <c r="F165" s="152">
        <v>4</v>
      </c>
      <c r="G165" s="152">
        <v>5</v>
      </c>
      <c r="H165" s="152"/>
      <c r="I165" s="152"/>
      <c r="J165" s="152"/>
      <c r="K165" s="153"/>
    </row>
    <row r="166" spans="1:11" x14ac:dyDescent="0.25">
      <c r="A166" s="173"/>
      <c r="B166" s="152"/>
      <c r="C166" s="152" t="s">
        <v>122</v>
      </c>
      <c r="D166" s="152" t="s">
        <v>123</v>
      </c>
      <c r="E166" s="152" t="s">
        <v>124</v>
      </c>
      <c r="F166" s="152" t="s">
        <v>125</v>
      </c>
      <c r="G166" s="152" t="s">
        <v>126</v>
      </c>
      <c r="H166" s="152"/>
      <c r="I166" s="152"/>
      <c r="J166" s="152"/>
      <c r="K166" s="153"/>
    </row>
    <row r="167" spans="1:11" x14ac:dyDescent="0.25">
      <c r="A167" s="173"/>
      <c r="B167" s="152"/>
      <c r="C167" s="765" t="s">
        <v>127</v>
      </c>
      <c r="D167" s="765"/>
      <c r="E167" s="765"/>
      <c r="F167" s="765"/>
      <c r="G167" s="765"/>
      <c r="H167" s="152"/>
      <c r="I167" s="152"/>
      <c r="J167" s="152"/>
      <c r="K167" s="153"/>
    </row>
    <row r="168" spans="1:11" x14ac:dyDescent="0.25">
      <c r="A168" s="173"/>
      <c r="B168" s="152"/>
      <c r="C168" s="765"/>
      <c r="D168" s="765"/>
      <c r="E168" s="765"/>
      <c r="F168" s="765"/>
      <c r="G168" s="765"/>
      <c r="H168" s="152"/>
      <c r="I168" s="152"/>
      <c r="J168" s="152"/>
      <c r="K168" s="153"/>
    </row>
    <row r="169" spans="1:11" ht="14.4" thickBot="1" x14ac:dyDescent="0.3">
      <c r="A169" s="175"/>
      <c r="B169" s="176"/>
      <c r="C169" s="176"/>
      <c r="D169" s="176"/>
      <c r="E169" s="176"/>
      <c r="F169" s="176"/>
      <c r="G169" s="176"/>
      <c r="H169" s="176"/>
      <c r="I169" s="176"/>
      <c r="J169" s="176"/>
      <c r="K169" s="177"/>
    </row>
    <row r="171" spans="1:11" ht="14.4" thickBot="1" x14ac:dyDescent="0.3"/>
    <row r="172" spans="1:11" ht="33.75" customHeight="1" thickBot="1" x14ac:dyDescent="0.3">
      <c r="A172" s="140" t="s">
        <v>111</v>
      </c>
      <c r="B172" s="847" t="str">
        <f>DESCRIPCION!A33</f>
        <v>m</v>
      </c>
      <c r="C172" s="848"/>
      <c r="D172" s="848"/>
      <c r="E172" s="848"/>
      <c r="F172" s="848"/>
      <c r="G172" s="848"/>
      <c r="H172" s="848"/>
      <c r="I172" s="849"/>
      <c r="J172" s="141" t="s">
        <v>337</v>
      </c>
      <c r="K172" s="139" t="str">
        <f>IF(J178="x","EXTREMA",IF(J180="x","ALTA",IF(J182="x","MODERADA",IF(J184="x","BAJA",""))))</f>
        <v/>
      </c>
    </row>
    <row r="173" spans="1:11" ht="16.2" thickBot="1" x14ac:dyDescent="0.3">
      <c r="A173" s="750" t="s">
        <v>113</v>
      </c>
      <c r="B173" s="751"/>
      <c r="C173" s="751"/>
      <c r="D173" s="752" t="str">
        <f>PROBABILIDAD!T19</f>
        <v xml:space="preserve"> </v>
      </c>
      <c r="E173" s="753"/>
      <c r="F173" s="750" t="s">
        <v>338</v>
      </c>
      <c r="G173" s="751"/>
      <c r="H173" s="751"/>
      <c r="I173" s="754"/>
      <c r="J173" s="755"/>
      <c r="K173" s="756"/>
    </row>
    <row r="174" spans="1:11" x14ac:dyDescent="0.25">
      <c r="A174" s="173"/>
      <c r="B174" s="152"/>
      <c r="C174" s="152"/>
      <c r="D174" s="152"/>
      <c r="E174" s="152"/>
      <c r="F174" s="152"/>
      <c r="G174" s="152"/>
      <c r="H174" s="152"/>
      <c r="I174" s="152"/>
      <c r="J174" s="169"/>
      <c r="K174" s="170"/>
    </row>
    <row r="175" spans="1:11" x14ac:dyDescent="0.25">
      <c r="A175" s="173"/>
      <c r="B175" s="152"/>
      <c r="C175" s="174"/>
      <c r="D175" s="152"/>
      <c r="E175" s="152"/>
      <c r="F175" s="152"/>
      <c r="G175" s="152"/>
      <c r="H175" s="152"/>
      <c r="I175" s="152"/>
      <c r="J175" s="169"/>
      <c r="K175" s="170"/>
    </row>
    <row r="176" spans="1:11" ht="31.5" customHeight="1" x14ac:dyDescent="0.25">
      <c r="A176" s="766" t="s">
        <v>113</v>
      </c>
      <c r="B176" s="152">
        <v>5</v>
      </c>
      <c r="C176" s="767"/>
      <c r="D176" s="763"/>
      <c r="E176" s="764"/>
      <c r="F176" s="764"/>
      <c r="G176" s="764"/>
      <c r="H176" s="152"/>
      <c r="I176" s="152"/>
      <c r="J176" s="773" t="s">
        <v>112</v>
      </c>
      <c r="K176" s="774"/>
    </row>
    <row r="177" spans="1:11" x14ac:dyDescent="0.25">
      <c r="A177" s="766"/>
      <c r="B177" s="152" t="s">
        <v>115</v>
      </c>
      <c r="C177" s="768"/>
      <c r="D177" s="763"/>
      <c r="E177" s="764"/>
      <c r="F177" s="764"/>
      <c r="G177" s="764"/>
      <c r="H177" s="152"/>
      <c r="I177" s="152"/>
      <c r="J177" s="154"/>
      <c r="K177" s="155"/>
    </row>
    <row r="178" spans="1:11" ht="27.75" customHeight="1" x14ac:dyDescent="0.25">
      <c r="A178" s="766"/>
      <c r="B178" s="152">
        <v>4</v>
      </c>
      <c r="C178" s="810"/>
      <c r="D178" s="763"/>
      <c r="E178" s="763"/>
      <c r="F178" s="772"/>
      <c r="G178" s="764"/>
      <c r="H178" s="152"/>
      <c r="I178" s="152"/>
      <c r="J178" s="160" t="str">
        <f xml:space="preserve"> IF(OR(E176="X",F176="X",G176="x",F178="x",G178="X",F180="X",G180="X",G182="X" ),"x","")</f>
        <v/>
      </c>
      <c r="K178" s="155" t="s">
        <v>114</v>
      </c>
    </row>
    <row r="179" spans="1:11" ht="28.2" x14ac:dyDescent="0.25">
      <c r="A179" s="766"/>
      <c r="B179" s="152" t="s">
        <v>117</v>
      </c>
      <c r="C179" s="811"/>
      <c r="D179" s="763"/>
      <c r="E179" s="763"/>
      <c r="F179" s="772"/>
      <c r="G179" s="764"/>
      <c r="H179" s="152"/>
      <c r="I179" s="152"/>
      <c r="J179" s="161"/>
      <c r="K179" s="155"/>
    </row>
    <row r="180" spans="1:11" ht="32.25" customHeight="1" x14ac:dyDescent="0.25">
      <c r="A180" s="766"/>
      <c r="B180" s="152">
        <v>3</v>
      </c>
      <c r="C180" s="757"/>
      <c r="D180" s="761"/>
      <c r="E180" s="762"/>
      <c r="F180" s="772"/>
      <c r="G180" s="764"/>
      <c r="H180" s="152"/>
      <c r="I180" s="152"/>
      <c r="J180" s="162" t="str">
        <f xml:space="preserve"> IF(OR(C176="X",D176="X",D178="x",E178="x",E180="X",F182="X",F184="X",G184="X" ),"x","")</f>
        <v/>
      </c>
      <c r="K180" s="155" t="s">
        <v>116</v>
      </c>
    </row>
    <row r="181" spans="1:11" ht="28.2" x14ac:dyDescent="0.25">
      <c r="A181" s="766"/>
      <c r="B181" s="152" t="s">
        <v>119</v>
      </c>
      <c r="C181" s="758"/>
      <c r="D181" s="761"/>
      <c r="E181" s="763"/>
      <c r="F181" s="772"/>
      <c r="G181" s="764"/>
      <c r="H181" s="152"/>
      <c r="I181" s="152"/>
      <c r="J181" s="163"/>
      <c r="K181" s="155"/>
    </row>
    <row r="182" spans="1:11" ht="32.25" customHeight="1" x14ac:dyDescent="0.25">
      <c r="A182" s="766"/>
      <c r="B182" s="152">
        <v>2</v>
      </c>
      <c r="C182" s="757"/>
      <c r="D182" s="759"/>
      <c r="E182" s="760"/>
      <c r="F182" s="762"/>
      <c r="G182" s="764"/>
      <c r="H182" s="152"/>
      <c r="I182" s="152"/>
      <c r="J182" s="164" t="str">
        <f xml:space="preserve"> IF(OR(E182="X",D180="X",C178="x",E184="x" ),"x","")</f>
        <v/>
      </c>
      <c r="K182" s="155" t="s">
        <v>118</v>
      </c>
    </row>
    <row r="183" spans="1:11" ht="28.2" x14ac:dyDescent="0.25">
      <c r="A183" s="766"/>
      <c r="B183" s="152" t="s">
        <v>241</v>
      </c>
      <c r="C183" s="758"/>
      <c r="D183" s="759"/>
      <c r="E183" s="761"/>
      <c r="F183" s="763"/>
      <c r="G183" s="764"/>
      <c r="H183" s="152"/>
      <c r="I183" s="152"/>
      <c r="J183" s="163"/>
      <c r="K183" s="155"/>
    </row>
    <row r="184" spans="1:11" ht="28.2" x14ac:dyDescent="0.25">
      <c r="A184" s="766"/>
      <c r="B184" s="152">
        <v>1</v>
      </c>
      <c r="C184" s="757"/>
      <c r="D184" s="788"/>
      <c r="E184" s="790"/>
      <c r="F184" s="792"/>
      <c r="G184" s="794"/>
      <c r="H184" s="152"/>
      <c r="I184" s="152"/>
      <c r="J184" s="165" t="str">
        <f xml:space="preserve"> IF(OR(C180="X",C182="X",D182="x",D184="x",C184="x" ),"x","")</f>
        <v/>
      </c>
      <c r="K184" s="155" t="s">
        <v>120</v>
      </c>
    </row>
    <row r="185" spans="1:11" ht="24" customHeight="1" x14ac:dyDescent="0.25">
      <c r="A185" s="766"/>
      <c r="B185" s="152" t="s">
        <v>121</v>
      </c>
      <c r="C185" s="787"/>
      <c r="D185" s="789"/>
      <c r="E185" s="791"/>
      <c r="F185" s="793"/>
      <c r="G185" s="795"/>
      <c r="H185" s="152"/>
      <c r="I185" s="152"/>
      <c r="J185" s="152"/>
      <c r="K185" s="153"/>
    </row>
    <row r="186" spans="1:11" x14ac:dyDescent="0.25">
      <c r="A186" s="173"/>
      <c r="B186" s="152"/>
      <c r="C186" s="152">
        <v>1</v>
      </c>
      <c r="D186" s="152">
        <v>2</v>
      </c>
      <c r="E186" s="152">
        <v>3</v>
      </c>
      <c r="F186" s="152">
        <v>4</v>
      </c>
      <c r="G186" s="152">
        <v>5</v>
      </c>
      <c r="H186" s="152"/>
      <c r="I186" s="152"/>
      <c r="J186" s="152"/>
      <c r="K186" s="153"/>
    </row>
    <row r="187" spans="1:11" x14ac:dyDescent="0.25">
      <c r="A187" s="173"/>
      <c r="B187" s="152"/>
      <c r="C187" s="152" t="s">
        <v>122</v>
      </c>
      <c r="D187" s="152" t="s">
        <v>123</v>
      </c>
      <c r="E187" s="152" t="s">
        <v>124</v>
      </c>
      <c r="F187" s="152" t="s">
        <v>125</v>
      </c>
      <c r="G187" s="152" t="s">
        <v>126</v>
      </c>
      <c r="H187" s="152"/>
      <c r="I187" s="152"/>
      <c r="J187" s="152"/>
      <c r="K187" s="153"/>
    </row>
    <row r="188" spans="1:11" x14ac:dyDescent="0.25">
      <c r="A188" s="173"/>
      <c r="B188" s="152"/>
      <c r="C188" s="765" t="s">
        <v>127</v>
      </c>
      <c r="D188" s="765"/>
      <c r="E188" s="765"/>
      <c r="F188" s="765"/>
      <c r="G188" s="765"/>
      <c r="H188" s="152"/>
      <c r="I188" s="152"/>
      <c r="J188" s="152"/>
      <c r="K188" s="153"/>
    </row>
    <row r="189" spans="1:11" x14ac:dyDescent="0.25">
      <c r="A189" s="173"/>
      <c r="B189" s="152"/>
      <c r="C189" s="765"/>
      <c r="D189" s="765"/>
      <c r="E189" s="765"/>
      <c r="F189" s="765"/>
      <c r="G189" s="765"/>
      <c r="H189" s="152"/>
      <c r="I189" s="152"/>
      <c r="J189" s="152"/>
      <c r="K189" s="153"/>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0" t="s">
        <v>111</v>
      </c>
      <c r="B192" s="769" t="str">
        <f>DESCRIPCION!A36</f>
        <v>n</v>
      </c>
      <c r="C192" s="770"/>
      <c r="D192" s="770"/>
      <c r="E192" s="770"/>
      <c r="F192" s="770"/>
      <c r="G192" s="770"/>
      <c r="H192" s="770"/>
      <c r="I192" s="771"/>
      <c r="J192" s="141" t="s">
        <v>337</v>
      </c>
      <c r="K192" s="139" t="str">
        <f>IF(J198="x","EXTREMA",IF(J200="x","ALTA",IF(J202="x","MODERADA",IF(J204="x","BAJA",""))))</f>
        <v/>
      </c>
    </row>
    <row r="193" spans="1:11" ht="16.2" thickBot="1" x14ac:dyDescent="0.3">
      <c r="A193" s="750" t="s">
        <v>113</v>
      </c>
      <c r="B193" s="751"/>
      <c r="C193" s="751"/>
      <c r="D193" s="752" t="str">
        <f>PROBABILIDAD!T20</f>
        <v xml:space="preserve"> </v>
      </c>
      <c r="E193" s="753"/>
      <c r="F193" s="750" t="s">
        <v>338</v>
      </c>
      <c r="G193" s="751"/>
      <c r="H193" s="751"/>
      <c r="I193" s="754"/>
      <c r="J193" s="755"/>
      <c r="K193" s="756"/>
    </row>
    <row r="194" spans="1:11" x14ac:dyDescent="0.25">
      <c r="A194" s="173"/>
      <c r="B194" s="152"/>
      <c r="C194" s="152"/>
      <c r="D194" s="152"/>
      <c r="E194" s="152"/>
      <c r="F194" s="152"/>
      <c r="G194" s="152"/>
      <c r="H194" s="152"/>
      <c r="I194" s="152"/>
      <c r="J194" s="169"/>
      <c r="K194" s="170"/>
    </row>
    <row r="195" spans="1:11" x14ac:dyDescent="0.25">
      <c r="A195" s="173"/>
      <c r="B195" s="152"/>
      <c r="C195" s="174"/>
      <c r="D195" s="152"/>
      <c r="E195" s="152"/>
      <c r="F195" s="152"/>
      <c r="G195" s="152"/>
      <c r="H195" s="152"/>
      <c r="I195" s="152"/>
      <c r="J195" s="169"/>
      <c r="K195" s="170"/>
    </row>
    <row r="196" spans="1:11" ht="27" customHeight="1" x14ac:dyDescent="0.25">
      <c r="A196" s="766" t="s">
        <v>113</v>
      </c>
      <c r="B196" s="152">
        <v>5</v>
      </c>
      <c r="C196" s="767"/>
      <c r="D196" s="763"/>
      <c r="E196" s="764"/>
      <c r="F196" s="764"/>
      <c r="G196" s="764"/>
      <c r="H196" s="152"/>
      <c r="I196" s="152"/>
      <c r="J196" s="773" t="s">
        <v>112</v>
      </c>
      <c r="K196" s="774"/>
    </row>
    <row r="197" spans="1:11" x14ac:dyDescent="0.25">
      <c r="A197" s="766"/>
      <c r="B197" s="152" t="s">
        <v>115</v>
      </c>
      <c r="C197" s="768"/>
      <c r="D197" s="763"/>
      <c r="E197" s="764"/>
      <c r="F197" s="764"/>
      <c r="G197" s="764"/>
      <c r="H197" s="152"/>
      <c r="I197" s="152"/>
      <c r="J197" s="154"/>
      <c r="K197" s="155"/>
    </row>
    <row r="198" spans="1:11" ht="30.75" customHeight="1" x14ac:dyDescent="0.25">
      <c r="A198" s="766"/>
      <c r="B198" s="152">
        <v>4</v>
      </c>
      <c r="C198" s="810"/>
      <c r="D198" s="763"/>
      <c r="E198" s="763"/>
      <c r="F198" s="772"/>
      <c r="G198" s="764"/>
      <c r="H198" s="152"/>
      <c r="I198" s="152"/>
      <c r="J198" s="160" t="str">
        <f xml:space="preserve"> IF(OR(E196="X",F196="X",G196="x",F198="x",G198="X",F200="X",G200="X",G202="X" ),"x","")</f>
        <v/>
      </c>
      <c r="K198" s="155" t="s">
        <v>114</v>
      </c>
    </row>
    <row r="199" spans="1:11" ht="28.2" x14ac:dyDescent="0.25">
      <c r="A199" s="766"/>
      <c r="B199" s="152" t="s">
        <v>117</v>
      </c>
      <c r="C199" s="811"/>
      <c r="D199" s="763"/>
      <c r="E199" s="763"/>
      <c r="F199" s="772"/>
      <c r="G199" s="764"/>
      <c r="H199" s="152"/>
      <c r="I199" s="152"/>
      <c r="J199" s="161"/>
      <c r="K199" s="155"/>
    </row>
    <row r="200" spans="1:11" ht="25.5" customHeight="1" x14ac:dyDescent="0.25">
      <c r="A200" s="766"/>
      <c r="B200" s="152">
        <v>3</v>
      </c>
      <c r="C200" s="757"/>
      <c r="D200" s="761"/>
      <c r="E200" s="762"/>
      <c r="F200" s="772"/>
      <c r="G200" s="764"/>
      <c r="H200" s="152"/>
      <c r="I200" s="152"/>
      <c r="J200" s="162" t="str">
        <f xml:space="preserve"> IF(OR(C196="X",D196="X",D198="x",E198="x",E200="X",F202="X",F204="X",G204="X" ),"x","")</f>
        <v/>
      </c>
      <c r="K200" s="155" t="s">
        <v>116</v>
      </c>
    </row>
    <row r="201" spans="1:11" ht="28.2" x14ac:dyDescent="0.25">
      <c r="A201" s="766"/>
      <c r="B201" s="152" t="s">
        <v>119</v>
      </c>
      <c r="C201" s="758"/>
      <c r="D201" s="761"/>
      <c r="E201" s="763"/>
      <c r="F201" s="772"/>
      <c r="G201" s="764"/>
      <c r="H201" s="152"/>
      <c r="I201" s="152"/>
      <c r="J201" s="163"/>
      <c r="K201" s="155"/>
    </row>
    <row r="202" spans="1:11" ht="32.25" customHeight="1" x14ac:dyDescent="0.25">
      <c r="A202" s="766"/>
      <c r="B202" s="152">
        <v>2</v>
      </c>
      <c r="C202" s="757"/>
      <c r="D202" s="759"/>
      <c r="E202" s="760"/>
      <c r="F202" s="762"/>
      <c r="G202" s="764"/>
      <c r="H202" s="152"/>
      <c r="I202" s="152"/>
      <c r="J202" s="164" t="str">
        <f xml:space="preserve"> IF(OR(C198="X",D200="X",E202="x",E204="x" ),"x","")</f>
        <v/>
      </c>
      <c r="K202" s="155" t="s">
        <v>118</v>
      </c>
    </row>
    <row r="203" spans="1:11" ht="28.2" x14ac:dyDescent="0.25">
      <c r="A203" s="766"/>
      <c r="B203" s="152" t="s">
        <v>241</v>
      </c>
      <c r="C203" s="758"/>
      <c r="D203" s="759"/>
      <c r="E203" s="761"/>
      <c r="F203" s="763"/>
      <c r="G203" s="764"/>
      <c r="H203" s="152"/>
      <c r="I203" s="152"/>
      <c r="J203" s="163"/>
      <c r="K203" s="155"/>
    </row>
    <row r="204" spans="1:11" ht="28.2" x14ac:dyDescent="0.25">
      <c r="A204" s="766"/>
      <c r="B204" s="152">
        <v>1</v>
      </c>
      <c r="C204" s="757"/>
      <c r="D204" s="788"/>
      <c r="E204" s="790"/>
      <c r="F204" s="792"/>
      <c r="G204" s="794"/>
      <c r="H204" s="152"/>
      <c r="I204" s="152"/>
      <c r="J204" s="165" t="str">
        <f xml:space="preserve"> IF(OR(C200="X",C202="X",D202="x",D204="x",C204="x" ),"x","")</f>
        <v/>
      </c>
      <c r="K204" s="155" t="s">
        <v>120</v>
      </c>
    </row>
    <row r="205" spans="1:11" ht="26.25" customHeight="1" x14ac:dyDescent="0.25">
      <c r="A205" s="766"/>
      <c r="B205" s="152" t="s">
        <v>121</v>
      </c>
      <c r="C205" s="787"/>
      <c r="D205" s="789"/>
      <c r="E205" s="791"/>
      <c r="F205" s="793"/>
      <c r="G205" s="795"/>
      <c r="H205" s="152"/>
      <c r="I205" s="152"/>
      <c r="J205" s="152"/>
      <c r="K205" s="153"/>
    </row>
    <row r="206" spans="1:11" x14ac:dyDescent="0.25">
      <c r="A206" s="173"/>
      <c r="B206" s="152"/>
      <c r="C206" s="152">
        <v>1</v>
      </c>
      <c r="D206" s="152">
        <v>2</v>
      </c>
      <c r="E206" s="152">
        <v>3</v>
      </c>
      <c r="F206" s="152">
        <v>4</v>
      </c>
      <c r="G206" s="152">
        <v>5</v>
      </c>
      <c r="H206" s="152"/>
      <c r="I206" s="152"/>
      <c r="J206" s="152"/>
      <c r="K206" s="153"/>
    </row>
    <row r="207" spans="1:11" x14ac:dyDescent="0.25">
      <c r="A207" s="173"/>
      <c r="B207" s="152"/>
      <c r="C207" s="152" t="s">
        <v>122</v>
      </c>
      <c r="D207" s="152" t="s">
        <v>123</v>
      </c>
      <c r="E207" s="152" t="s">
        <v>124</v>
      </c>
      <c r="F207" s="152" t="s">
        <v>125</v>
      </c>
      <c r="G207" s="152" t="s">
        <v>126</v>
      </c>
      <c r="H207" s="152"/>
      <c r="I207" s="152"/>
      <c r="J207" s="152"/>
      <c r="K207" s="153"/>
    </row>
    <row r="208" spans="1:11" x14ac:dyDescent="0.25">
      <c r="A208" s="173"/>
      <c r="B208" s="152"/>
      <c r="C208" s="765" t="s">
        <v>127</v>
      </c>
      <c r="D208" s="765"/>
      <c r="E208" s="765"/>
      <c r="F208" s="765"/>
      <c r="G208" s="765"/>
      <c r="H208" s="152"/>
      <c r="I208" s="152"/>
      <c r="J208" s="152"/>
      <c r="K208" s="153"/>
    </row>
    <row r="209" spans="1:11" x14ac:dyDescent="0.25">
      <c r="A209" s="173"/>
      <c r="B209" s="152"/>
      <c r="C209" s="765"/>
      <c r="D209" s="765"/>
      <c r="E209" s="765"/>
      <c r="F209" s="765"/>
      <c r="G209" s="765"/>
      <c r="H209" s="152"/>
      <c r="I209" s="152"/>
      <c r="J209" s="152"/>
      <c r="K209" s="153"/>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0</v>
      </c>
      <c r="C36" s="24" t="s">
        <v>129</v>
      </c>
    </row>
    <row r="37" spans="1:3" x14ac:dyDescent="0.3">
      <c r="A37">
        <v>3</v>
      </c>
      <c r="B37">
        <f>IF(' IMPACTO RIESGOS CORRUPCION'!D15="X",1,0)</f>
        <v>0</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0</v>
      </c>
    </row>
    <row r="42" spans="1:3" x14ac:dyDescent="0.3">
      <c r="A42">
        <v>8</v>
      </c>
      <c r="B42">
        <f>IF(' IMPACTO RIESGOS CORRUPCION'!D20="X",1,0)</f>
        <v>0</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0</v>
      </c>
    </row>
    <row r="49" spans="1:2" x14ac:dyDescent="0.3">
      <c r="A49">
        <v>15</v>
      </c>
      <c r="B49">
        <f>IF(' IMPACTO RIESGOS CORRUPCION'!D27="X",1,0)</f>
        <v>0</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8</v>
      </c>
    </row>
    <row r="57" spans="1:2" x14ac:dyDescent="0.3">
      <c r="A57" t="s">
        <v>164</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1</v>
      </c>
    </row>
    <row r="61" spans="1:2" x14ac:dyDescent="0.3">
      <c r="A61">
        <v>4</v>
      </c>
      <c r="B61">
        <f>IF(' IMPACTO RIESGOS CORRUPCION'!D39="X",1,0)</f>
        <v>1</v>
      </c>
    </row>
    <row r="62" spans="1:2" x14ac:dyDescent="0.3">
      <c r="A62">
        <v>5</v>
      </c>
      <c r="B62">
        <f>IF(' IMPACTO RIESGOS CORRUPCION'!D40="X",1,0)</f>
        <v>1</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1</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0</v>
      </c>
    </row>
    <row r="72" spans="1:2" x14ac:dyDescent="0.3">
      <c r="A72">
        <v>15</v>
      </c>
      <c r="B72">
        <f>IF(' IMPACTO RIESGOS CORRUPCION'!D50="X",1,0)</f>
        <v>1</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11</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339</v>
      </c>
      <c r="C1" t="s">
        <v>122</v>
      </c>
    </row>
    <row r="2" spans="1:3" x14ac:dyDescent="0.3">
      <c r="A2" t="s">
        <v>241</v>
      </c>
      <c r="C2" t="s">
        <v>123</v>
      </c>
    </row>
    <row r="3" spans="1:3" x14ac:dyDescent="0.3">
      <c r="A3" t="s">
        <v>119</v>
      </c>
      <c r="C3" t="s">
        <v>124</v>
      </c>
    </row>
    <row r="4" spans="1:3" x14ac:dyDescent="0.3">
      <c r="A4" t="s">
        <v>117</v>
      </c>
      <c r="C4" t="s">
        <v>125</v>
      </c>
    </row>
    <row r="5" spans="1:3" x14ac:dyDescent="0.3">
      <c r="A5" t="s">
        <v>340</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490"/>
  <sheetViews>
    <sheetView topLeftCell="C1" zoomScale="70" zoomScaleNormal="70" workbookViewId="0">
      <selection activeCell="I11" sqref="I11:I1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56"/>
      <c r="B1" s="921" t="str">
        <f>CONTEXTO!B1</f>
        <v xml:space="preserve">PROCESO:  SISTEMA INTEGRADO DE GESTIÓN </v>
      </c>
      <c r="C1" s="922"/>
      <c r="D1" s="922"/>
      <c r="E1" s="922"/>
      <c r="F1" s="922"/>
      <c r="G1" s="922"/>
      <c r="H1" s="923"/>
      <c r="I1" s="434" t="s">
        <v>382</v>
      </c>
      <c r="J1" s="393"/>
      <c r="K1" s="911"/>
    </row>
    <row r="2" spans="1:230" customFormat="1" ht="15.75" customHeight="1" x14ac:dyDescent="0.3">
      <c r="A2" s="457"/>
      <c r="B2" s="924"/>
      <c r="C2" s="925"/>
      <c r="D2" s="925"/>
      <c r="E2" s="925"/>
      <c r="F2" s="925"/>
      <c r="G2" s="925"/>
      <c r="H2" s="926"/>
      <c r="I2" s="435" t="s">
        <v>383</v>
      </c>
      <c r="J2" s="436"/>
      <c r="K2" s="912"/>
    </row>
    <row r="3" spans="1:230" customFormat="1" ht="36" customHeight="1" x14ac:dyDescent="0.3">
      <c r="A3" s="457"/>
      <c r="B3" s="927" t="s">
        <v>195</v>
      </c>
      <c r="C3" s="927"/>
      <c r="D3" s="927"/>
      <c r="E3" s="927"/>
      <c r="F3" s="927"/>
      <c r="G3" s="927"/>
      <c r="H3" s="927"/>
      <c r="I3" s="435" t="s">
        <v>384</v>
      </c>
      <c r="J3" s="436"/>
      <c r="K3" s="912"/>
    </row>
    <row r="4" spans="1:230" customFormat="1" ht="15.75" customHeight="1" thickBot="1" x14ac:dyDescent="0.35">
      <c r="A4" s="458"/>
      <c r="B4" s="928"/>
      <c r="C4" s="928"/>
      <c r="D4" s="928"/>
      <c r="E4" s="928"/>
      <c r="F4" s="928"/>
      <c r="G4" s="928"/>
      <c r="H4" s="928"/>
      <c r="I4" s="471" t="s">
        <v>378</v>
      </c>
      <c r="J4" s="343"/>
      <c r="K4" s="913"/>
    </row>
    <row r="5" spans="1:230" ht="14.4" thickBot="1" x14ac:dyDescent="0.3">
      <c r="B5" s="341"/>
      <c r="C5" s="341"/>
      <c r="D5" s="341"/>
      <c r="E5" s="341"/>
      <c r="F5" s="341"/>
      <c r="G5" s="341"/>
    </row>
    <row r="6" spans="1:230" customFormat="1" ht="24" customHeight="1" x14ac:dyDescent="0.3">
      <c r="A6" s="915" t="str">
        <f>CONTEXTO!A8</f>
        <v>PROCESO:  GESTION DE RECURSOS FISICOS</v>
      </c>
      <c r="B6" s="916"/>
      <c r="C6" s="916"/>
      <c r="D6" s="916"/>
      <c r="E6" s="916"/>
      <c r="F6" s="916"/>
      <c r="G6" s="916"/>
      <c r="H6" s="916"/>
      <c r="I6" s="916"/>
      <c r="J6" s="916"/>
      <c r="K6" s="917"/>
    </row>
    <row r="7" spans="1:230" customFormat="1" ht="54.75" customHeight="1" thickBot="1" x14ac:dyDescent="0.35">
      <c r="A7" s="918"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919"/>
      <c r="C7" s="919"/>
      <c r="D7" s="919"/>
      <c r="E7" s="919"/>
      <c r="F7" s="919"/>
      <c r="G7" s="919"/>
      <c r="H7" s="919"/>
      <c r="I7" s="919"/>
      <c r="J7" s="919"/>
      <c r="K7" s="920"/>
    </row>
    <row r="8" spans="1:230" ht="14.4" thickBot="1" x14ac:dyDescent="0.3">
      <c r="C8" s="32"/>
      <c r="D8" s="32"/>
      <c r="E8" s="32"/>
      <c r="F8" s="32"/>
      <c r="G8" s="32"/>
      <c r="H8" s="32"/>
    </row>
    <row r="9" spans="1:230" s="53" customFormat="1" ht="30" customHeight="1" x14ac:dyDescent="0.3">
      <c r="A9" s="886" t="s">
        <v>82</v>
      </c>
      <c r="B9" s="884" t="s">
        <v>223</v>
      </c>
      <c r="C9" s="888" t="s">
        <v>242</v>
      </c>
      <c r="D9" s="890" t="s">
        <v>197</v>
      </c>
      <c r="E9" s="890"/>
      <c r="F9" s="890"/>
      <c r="G9" s="890"/>
      <c r="H9" s="890"/>
      <c r="I9" s="106" t="s">
        <v>198</v>
      </c>
      <c r="J9" s="891" t="s">
        <v>199</v>
      </c>
      <c r="K9" s="893"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87"/>
      <c r="B10" s="885"/>
      <c r="C10" s="889"/>
      <c r="D10" s="107" t="s">
        <v>201</v>
      </c>
      <c r="E10" s="51" t="s">
        <v>202</v>
      </c>
      <c r="F10" s="150" t="s">
        <v>203</v>
      </c>
      <c r="G10" s="150" t="s">
        <v>204</v>
      </c>
      <c r="H10" s="107" t="s">
        <v>205</v>
      </c>
      <c r="I10" s="52" t="s">
        <v>206</v>
      </c>
      <c r="J10" s="892"/>
      <c r="K10" s="894"/>
    </row>
    <row r="11" spans="1:230" ht="20.25" customHeight="1" x14ac:dyDescent="0.25">
      <c r="A11" s="858" t="str">
        <f>DESCRIPCION!A10</f>
        <v>Posibilidad del Uso inadecuado de los bienes de la Entidad, para beneficio propio o de un tercero</v>
      </c>
      <c r="B11" s="851" t="str">
        <f>DESCRIPCION!D10</f>
        <v>Desconcimiento sobre la utilizacion adecuada de los elementos y bienes (devolutivos y de consumo) a cargo de los funcionarios</v>
      </c>
      <c r="C11" s="901" t="s">
        <v>494</v>
      </c>
      <c r="D11" s="861" t="s">
        <v>207</v>
      </c>
      <c r="E11" s="123" t="s">
        <v>208</v>
      </c>
      <c r="F11" s="240" t="s">
        <v>170</v>
      </c>
      <c r="G11" s="124">
        <f>IF(F11="Asignado",15,0)</f>
        <v>15</v>
      </c>
      <c r="H11" s="880" t="str">
        <f>IF(AND(G18&gt;0,G18&lt;=85),"Débil",IF(AND(G18&gt;85,G18&lt;=95),"Moderado",IF(G18&gt;96,"Fuerte"," ")))</f>
        <v>Fuerte</v>
      </c>
      <c r="I11" s="914" t="s">
        <v>192</v>
      </c>
      <c r="J11" s="852"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55" t="str">
        <f>IF(J11="Fuerte","NO",IF(J11=" "," ","SI"))</f>
        <v>NO</v>
      </c>
      <c r="L11" s="61"/>
    </row>
    <row r="12" spans="1:230" ht="29.25" customHeight="1" x14ac:dyDescent="0.25">
      <c r="A12" s="858"/>
      <c r="B12" s="851"/>
      <c r="C12" s="902"/>
      <c r="D12" s="861"/>
      <c r="E12" s="102" t="s">
        <v>209</v>
      </c>
      <c r="F12" s="67" t="s">
        <v>172</v>
      </c>
      <c r="G12" s="66">
        <f>IF(F12="Adecuado",15,0)</f>
        <v>15</v>
      </c>
      <c r="H12" s="880"/>
      <c r="I12" s="882"/>
      <c r="J12" s="876"/>
      <c r="K12" s="878"/>
    </row>
    <row r="13" spans="1:230" ht="43.5" customHeight="1" x14ac:dyDescent="0.25">
      <c r="A13" s="858"/>
      <c r="B13" s="851"/>
      <c r="C13" s="902"/>
      <c r="D13" s="50" t="s">
        <v>210</v>
      </c>
      <c r="E13" s="102" t="s">
        <v>211</v>
      </c>
      <c r="F13" s="67" t="s">
        <v>175</v>
      </c>
      <c r="G13" s="66">
        <f>IF(F13="Oportuna",15,0)</f>
        <v>15</v>
      </c>
      <c r="H13" s="880"/>
      <c r="I13" s="882"/>
      <c r="J13" s="876"/>
      <c r="K13" s="878"/>
      <c r="N13" s="212"/>
    </row>
    <row r="14" spans="1:230" ht="43.5" customHeight="1" x14ac:dyDescent="0.25">
      <c r="A14" s="858"/>
      <c r="B14" s="851"/>
      <c r="C14" s="902"/>
      <c r="D14" s="50" t="s">
        <v>212</v>
      </c>
      <c r="E14" s="102" t="s">
        <v>213</v>
      </c>
      <c r="F14" s="213" t="s">
        <v>178</v>
      </c>
      <c r="G14" s="66">
        <f>IF(F14="Prevenir",15,IF(F14="Detectar",10,0))</f>
        <v>15</v>
      </c>
      <c r="H14" s="880"/>
      <c r="I14" s="882"/>
      <c r="J14" s="876"/>
      <c r="K14" s="878"/>
    </row>
    <row r="15" spans="1:230" ht="29.25" customHeight="1" x14ac:dyDescent="0.25">
      <c r="A15" s="858"/>
      <c r="B15" s="851"/>
      <c r="C15" s="902"/>
      <c r="D15" s="50" t="s">
        <v>264</v>
      </c>
      <c r="E15" s="102" t="s">
        <v>215</v>
      </c>
      <c r="F15" s="67" t="s">
        <v>182</v>
      </c>
      <c r="G15" s="66">
        <f>IF(F15="Confiable",15,0)</f>
        <v>15</v>
      </c>
      <c r="H15" s="880"/>
      <c r="I15" s="882"/>
      <c r="J15" s="876"/>
      <c r="K15" s="878"/>
    </row>
    <row r="16" spans="1:230" ht="43.5" customHeight="1" x14ac:dyDescent="0.25">
      <c r="A16" s="858"/>
      <c r="B16" s="851"/>
      <c r="C16" s="902"/>
      <c r="D16" s="50" t="s">
        <v>265</v>
      </c>
      <c r="E16" s="102" t="s">
        <v>217</v>
      </c>
      <c r="F16" s="213" t="s">
        <v>185</v>
      </c>
      <c r="G16" s="66">
        <f>IF(F16="Se investigan y se resuelven oportunamente",15,0)</f>
        <v>15</v>
      </c>
      <c r="H16" s="880"/>
      <c r="I16" s="882"/>
      <c r="J16" s="876"/>
      <c r="K16" s="878"/>
    </row>
    <row r="17" spans="1:76" ht="29.25" customHeight="1" x14ac:dyDescent="0.25">
      <c r="A17" s="859"/>
      <c r="B17" s="851"/>
      <c r="C17" s="903"/>
      <c r="D17" s="45" t="s">
        <v>218</v>
      </c>
      <c r="E17" s="102" t="s">
        <v>219</v>
      </c>
      <c r="F17" s="67" t="s">
        <v>188</v>
      </c>
      <c r="G17" s="66">
        <f>IF(F17="Completa",10,IF(F17="Incompleta",5,0))</f>
        <v>10</v>
      </c>
      <c r="H17" s="881"/>
      <c r="I17" s="882"/>
      <c r="J17" s="876"/>
      <c r="K17" s="878"/>
    </row>
    <row r="18" spans="1:76" ht="15" thickBot="1" x14ac:dyDescent="0.3">
      <c r="A18" s="115"/>
      <c r="B18" s="114"/>
      <c r="C18" s="113"/>
      <c r="D18" s="57"/>
      <c r="E18" s="58" t="s">
        <v>220</v>
      </c>
      <c r="F18" s="16"/>
      <c r="G18" s="125">
        <f>SUM(G11:G17)</f>
        <v>100</v>
      </c>
      <c r="H18" s="59"/>
      <c r="I18" s="116"/>
      <c r="J18" s="116"/>
      <c r="K18" s="117"/>
    </row>
    <row r="19" spans="1:76" ht="14.4" thickBot="1" x14ac:dyDescent="0.3">
      <c r="A19" s="55"/>
    </row>
    <row r="20" spans="1:76" s="54" customFormat="1" ht="30" customHeight="1" x14ac:dyDescent="0.3">
      <c r="A20" s="886" t="s">
        <v>82</v>
      </c>
      <c r="B20" s="884" t="s">
        <v>223</v>
      </c>
      <c r="C20" s="888" t="s">
        <v>196</v>
      </c>
      <c r="D20" s="890" t="s">
        <v>197</v>
      </c>
      <c r="E20" s="890"/>
      <c r="F20" s="890"/>
      <c r="G20" s="890"/>
      <c r="H20" s="890"/>
      <c r="I20" s="106" t="s">
        <v>198</v>
      </c>
      <c r="J20" s="891" t="s">
        <v>199</v>
      </c>
      <c r="K20" s="893" t="s">
        <v>200</v>
      </c>
    </row>
    <row r="21" spans="1:76" s="54" customFormat="1" ht="55.8" thickBot="1" x14ac:dyDescent="0.35">
      <c r="A21" s="887"/>
      <c r="B21" s="907"/>
      <c r="C21" s="889"/>
      <c r="D21" s="107" t="s">
        <v>201</v>
      </c>
      <c r="E21" s="51" t="s">
        <v>202</v>
      </c>
      <c r="F21" s="107" t="s">
        <v>203</v>
      </c>
      <c r="G21" s="107" t="s">
        <v>204</v>
      </c>
      <c r="H21" s="107" t="s">
        <v>221</v>
      </c>
      <c r="I21" s="52" t="s">
        <v>206</v>
      </c>
      <c r="J21" s="892"/>
      <c r="K21" s="894"/>
    </row>
    <row r="22" spans="1:76" ht="20.25" customHeight="1" x14ac:dyDescent="0.25">
      <c r="A22" s="908" t="str">
        <f>DESCRIPCION!A10</f>
        <v>Posibilidad del Uso inadecuado de los bienes de la Entidad, para beneficio propio o de un tercero</v>
      </c>
      <c r="B22" s="908" t="str">
        <f>DESCRIPCION!D11</f>
        <v>Presiones externas o de un superior jerárquico, omisión de las políticas para el uso adecuado de los bienes.</v>
      </c>
      <c r="C22" s="905" t="s">
        <v>495</v>
      </c>
      <c r="D22" s="860" t="s">
        <v>207</v>
      </c>
      <c r="E22" s="104" t="s">
        <v>208</v>
      </c>
      <c r="F22" s="214" t="s">
        <v>170</v>
      </c>
      <c r="G22" s="127">
        <f>IF(F22="Asignado",15,0)</f>
        <v>15</v>
      </c>
      <c r="H22" s="904" t="str">
        <f>IF(AND(G29&gt;0,G29&lt;=85),"Débil",IF(AND(G29&gt;85,G29&lt;=95),"Moderado",IF(G29&gt;96,"Fuerte"," ")))</f>
        <v>Fuerte</v>
      </c>
      <c r="I22" s="906" t="s">
        <v>192</v>
      </c>
      <c r="J22" s="89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99" t="str">
        <f>IF(J22="Fuerte","NO",IF(J22=" "," ","SI"))</f>
        <v>NO</v>
      </c>
    </row>
    <row r="23" spans="1:76" ht="29.25" customHeight="1" x14ac:dyDescent="0.25">
      <c r="A23" s="909"/>
      <c r="B23" s="909"/>
      <c r="C23" s="895"/>
      <c r="D23" s="861"/>
      <c r="E23" s="102" t="s">
        <v>209</v>
      </c>
      <c r="F23" s="67" t="s">
        <v>172</v>
      </c>
      <c r="G23" s="66">
        <f>IF(F23="Adecuado",15,0)</f>
        <v>15</v>
      </c>
      <c r="H23" s="880"/>
      <c r="I23" s="882"/>
      <c r="J23" s="876"/>
      <c r="K23" s="878"/>
    </row>
    <row r="24" spans="1:76" ht="43.5" customHeight="1" x14ac:dyDescent="0.25">
      <c r="A24" s="909"/>
      <c r="B24" s="909"/>
      <c r="C24" s="895"/>
      <c r="D24" s="50" t="s">
        <v>210</v>
      </c>
      <c r="E24" s="102" t="s">
        <v>211</v>
      </c>
      <c r="F24" s="67" t="s">
        <v>175</v>
      </c>
      <c r="G24" s="66">
        <f>IF(F24="Oportuna",15,0)</f>
        <v>15</v>
      </c>
      <c r="H24" s="880"/>
      <c r="I24" s="882"/>
      <c r="J24" s="876"/>
      <c r="K24" s="878"/>
    </row>
    <row r="25" spans="1:76" ht="43.5" customHeight="1" x14ac:dyDescent="0.25">
      <c r="A25" s="909"/>
      <c r="B25" s="909"/>
      <c r="C25" s="895"/>
      <c r="D25" s="50" t="s">
        <v>212</v>
      </c>
      <c r="E25" s="102" t="s">
        <v>213</v>
      </c>
      <c r="F25" s="213" t="s">
        <v>178</v>
      </c>
      <c r="G25" s="66">
        <f>IF(F25="Prevenir",15,IF(F25="Detectar",10,0))</f>
        <v>15</v>
      </c>
      <c r="H25" s="880"/>
      <c r="I25" s="882"/>
      <c r="J25" s="876"/>
      <c r="K25" s="878"/>
    </row>
    <row r="26" spans="1:76" ht="29.25" customHeight="1" x14ac:dyDescent="0.25">
      <c r="A26" s="909"/>
      <c r="B26" s="909"/>
      <c r="C26" s="895"/>
      <c r="D26" s="50" t="s">
        <v>214</v>
      </c>
      <c r="E26" s="102" t="s">
        <v>215</v>
      </c>
      <c r="F26" s="67" t="s">
        <v>182</v>
      </c>
      <c r="G26" s="66">
        <f>IF(F26="Confiable",15,0)</f>
        <v>15</v>
      </c>
      <c r="H26" s="880"/>
      <c r="I26" s="882"/>
      <c r="J26" s="876"/>
      <c r="K26" s="878"/>
    </row>
    <row r="27" spans="1:76" ht="43.5" customHeight="1" x14ac:dyDescent="0.25">
      <c r="A27" s="909"/>
      <c r="B27" s="909"/>
      <c r="C27" s="895"/>
      <c r="D27" s="50" t="s">
        <v>216</v>
      </c>
      <c r="E27" s="102" t="s">
        <v>217</v>
      </c>
      <c r="F27" s="213" t="s">
        <v>185</v>
      </c>
      <c r="G27" s="66">
        <f>IF(F27="Se investigan y se resuelven oportunamente",15,0)</f>
        <v>15</v>
      </c>
      <c r="H27" s="880"/>
      <c r="I27" s="882"/>
      <c r="J27" s="876"/>
      <c r="K27" s="878"/>
    </row>
    <row r="28" spans="1:76" ht="29.25" customHeight="1" x14ac:dyDescent="0.25">
      <c r="A28" s="910"/>
      <c r="B28" s="909"/>
      <c r="C28" s="896"/>
      <c r="D28" s="45" t="s">
        <v>218</v>
      </c>
      <c r="E28" s="102" t="s">
        <v>219</v>
      </c>
      <c r="F28" s="67" t="s">
        <v>188</v>
      </c>
      <c r="G28" s="66">
        <f>IF(F28="Completa",10,IF(F28="Incompleta",5,0))</f>
        <v>10</v>
      </c>
      <c r="H28" s="881"/>
      <c r="I28" s="882"/>
      <c r="J28" s="876"/>
      <c r="K28" s="878"/>
    </row>
    <row r="29" spans="1:76" s="60" customFormat="1" ht="15" thickBot="1" x14ac:dyDescent="0.3">
      <c r="A29" s="115"/>
      <c r="B29" s="118"/>
      <c r="C29" s="56"/>
      <c r="D29" s="57"/>
      <c r="E29" s="126" t="s">
        <v>220</v>
      </c>
      <c r="F29" s="125"/>
      <c r="G29" s="125">
        <f>SUM(G22:G28)</f>
        <v>100</v>
      </c>
      <c r="H29" s="59"/>
      <c r="I29" s="116"/>
      <c r="J29" s="116"/>
      <c r="K29" s="117"/>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86" t="s">
        <v>82</v>
      </c>
      <c r="B31" s="884" t="s">
        <v>223</v>
      </c>
      <c r="C31" s="888" t="s">
        <v>196</v>
      </c>
      <c r="D31" s="890" t="s">
        <v>197</v>
      </c>
      <c r="E31" s="890"/>
      <c r="F31" s="890"/>
      <c r="G31" s="890"/>
      <c r="H31" s="890"/>
      <c r="I31" s="106" t="s">
        <v>198</v>
      </c>
      <c r="J31" s="891" t="s">
        <v>199</v>
      </c>
      <c r="K31" s="893"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87"/>
      <c r="B32" s="885"/>
      <c r="C32" s="889"/>
      <c r="D32" s="107" t="s">
        <v>201</v>
      </c>
      <c r="E32" s="51" t="s">
        <v>202</v>
      </c>
      <c r="F32" s="107" t="s">
        <v>203</v>
      </c>
      <c r="G32" s="107" t="s">
        <v>204</v>
      </c>
      <c r="H32" s="107" t="s">
        <v>221</v>
      </c>
      <c r="I32" s="52" t="s">
        <v>206</v>
      </c>
      <c r="J32" s="892"/>
      <c r="K32" s="894"/>
    </row>
    <row r="33" spans="1:11" ht="20.25" customHeight="1" x14ac:dyDescent="0.25">
      <c r="A33" s="857" t="str">
        <f>DESCRIPCION!A15</f>
        <v>Posibilidad de Solicitar y/o recibir dadivas para omitir y/o manipular Informacion real de un predio publico en favorecimiento de un tercero.</v>
      </c>
      <c r="B33" s="850" t="str">
        <f>DESCRIPCION!D14</f>
        <v>Inadecuado manejo de la informacion en la base de datos asociada al proceso de Identificacion de los Bienes Fiscales y de uso Publico</v>
      </c>
      <c r="C33" s="901" t="s">
        <v>496</v>
      </c>
      <c r="D33" s="861" t="s">
        <v>207</v>
      </c>
      <c r="E33" s="123" t="s">
        <v>208</v>
      </c>
      <c r="F33" s="69" t="s">
        <v>170</v>
      </c>
      <c r="G33" s="124">
        <f>IF(F33="Asignado",15,0)</f>
        <v>15</v>
      </c>
      <c r="H33" s="904" t="str">
        <f>IF(AND(G40&gt;0,G40&lt;=85),"Débil",IF(AND(G40&gt;85,G40&lt;=95),"Moderado",IF(G40&gt;96,"Fuerte"," ")))</f>
        <v>Fuerte</v>
      </c>
      <c r="I33" s="864" t="s">
        <v>192</v>
      </c>
      <c r="J33" s="89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99" t="str">
        <f>IF(J33="Fuerte","NO",IF(J33=" "," ","SI"))</f>
        <v>NO</v>
      </c>
    </row>
    <row r="34" spans="1:11" ht="27.6" x14ac:dyDescent="0.25">
      <c r="A34" s="858"/>
      <c r="B34" s="851"/>
      <c r="C34" s="902"/>
      <c r="D34" s="861"/>
      <c r="E34" s="102" t="s">
        <v>209</v>
      </c>
      <c r="F34" s="67" t="s">
        <v>172</v>
      </c>
      <c r="G34" s="66">
        <f>IF(F34="Adecuado",15,0)</f>
        <v>15</v>
      </c>
      <c r="H34" s="880"/>
      <c r="I34" s="882"/>
      <c r="J34" s="876"/>
      <c r="K34" s="878"/>
    </row>
    <row r="35" spans="1:11" ht="27.6" x14ac:dyDescent="0.25">
      <c r="A35" s="858"/>
      <c r="B35" s="851"/>
      <c r="C35" s="902"/>
      <c r="D35" s="50" t="s">
        <v>210</v>
      </c>
      <c r="E35" s="102" t="s">
        <v>211</v>
      </c>
      <c r="F35" s="67" t="s">
        <v>175</v>
      </c>
      <c r="G35" s="66">
        <f>IF(F35="Oportuna",15,0)</f>
        <v>15</v>
      </c>
      <c r="H35" s="880"/>
      <c r="I35" s="882"/>
      <c r="J35" s="876"/>
      <c r="K35" s="878"/>
    </row>
    <row r="36" spans="1:11" ht="41.4" x14ac:dyDescent="0.25">
      <c r="A36" s="858"/>
      <c r="B36" s="851"/>
      <c r="C36" s="902"/>
      <c r="D36" s="50" t="s">
        <v>212</v>
      </c>
      <c r="E36" s="102" t="s">
        <v>213</v>
      </c>
      <c r="F36" s="213" t="s">
        <v>178</v>
      </c>
      <c r="G36" s="66">
        <f>IF(F36="Prevenir",15,IF(F36="Detectar",10,0))</f>
        <v>15</v>
      </c>
      <c r="H36" s="880"/>
      <c r="I36" s="882"/>
      <c r="J36" s="876"/>
      <c r="K36" s="878"/>
    </row>
    <row r="37" spans="1:11" ht="27.6" x14ac:dyDescent="0.25">
      <c r="A37" s="858"/>
      <c r="B37" s="851"/>
      <c r="C37" s="902"/>
      <c r="D37" s="50" t="s">
        <v>214</v>
      </c>
      <c r="E37" s="102" t="s">
        <v>215</v>
      </c>
      <c r="F37" s="67" t="s">
        <v>182</v>
      </c>
      <c r="G37" s="66">
        <f>IF(F37="Confiable",15,0)</f>
        <v>15</v>
      </c>
      <c r="H37" s="880"/>
      <c r="I37" s="882"/>
      <c r="J37" s="876"/>
      <c r="K37" s="878"/>
    </row>
    <row r="38" spans="1:11" ht="41.4" x14ac:dyDescent="0.25">
      <c r="A38" s="858"/>
      <c r="B38" s="851"/>
      <c r="C38" s="902"/>
      <c r="D38" s="50" t="s">
        <v>216</v>
      </c>
      <c r="E38" s="102" t="s">
        <v>217</v>
      </c>
      <c r="F38" s="213" t="s">
        <v>185</v>
      </c>
      <c r="G38" s="66">
        <f>IF(F38="Se investigan y se resuelven oportunamente",15,0)</f>
        <v>15</v>
      </c>
      <c r="H38" s="880"/>
      <c r="I38" s="882"/>
      <c r="J38" s="876"/>
      <c r="K38" s="878"/>
    </row>
    <row r="39" spans="1:11" ht="27.6" x14ac:dyDescent="0.25">
      <c r="A39" s="859"/>
      <c r="B39" s="852"/>
      <c r="C39" s="903"/>
      <c r="D39" s="45" t="s">
        <v>218</v>
      </c>
      <c r="E39" s="102" t="s">
        <v>219</v>
      </c>
      <c r="F39" s="67" t="s">
        <v>188</v>
      </c>
      <c r="G39" s="66">
        <f>IF(F39="Completa",10,IF(F39="Incompleta",5,0))</f>
        <v>10</v>
      </c>
      <c r="H39" s="881"/>
      <c r="I39" s="882"/>
      <c r="J39" s="876"/>
      <c r="K39" s="878"/>
    </row>
    <row r="40" spans="1:11" ht="15" thickBot="1" x14ac:dyDescent="0.3">
      <c r="A40" s="119"/>
      <c r="B40" s="120"/>
      <c r="C40" s="113"/>
      <c r="D40" s="57"/>
      <c r="E40" s="128" t="s">
        <v>220</v>
      </c>
      <c r="F40" s="125"/>
      <c r="G40" s="125">
        <f>SUM(G33:G39)</f>
        <v>100</v>
      </c>
      <c r="H40" s="59"/>
      <c r="I40" s="116"/>
      <c r="J40" s="116"/>
      <c r="K40" s="117"/>
    </row>
    <row r="41" spans="1:11" ht="14.4" thickBot="1" x14ac:dyDescent="0.3">
      <c r="A41" s="55"/>
    </row>
    <row r="42" spans="1:11" s="54" customFormat="1" ht="30" customHeight="1" x14ac:dyDescent="0.3">
      <c r="A42" s="886" t="s">
        <v>82</v>
      </c>
      <c r="B42" s="884" t="s">
        <v>223</v>
      </c>
      <c r="C42" s="888" t="s">
        <v>196</v>
      </c>
      <c r="D42" s="890" t="s">
        <v>197</v>
      </c>
      <c r="E42" s="890"/>
      <c r="F42" s="890"/>
      <c r="G42" s="890"/>
      <c r="H42" s="890"/>
      <c r="I42" s="106" t="s">
        <v>198</v>
      </c>
      <c r="J42" s="891" t="s">
        <v>199</v>
      </c>
      <c r="K42" s="893" t="s">
        <v>200</v>
      </c>
    </row>
    <row r="43" spans="1:11" s="54" customFormat="1" ht="55.8" thickBot="1" x14ac:dyDescent="0.35">
      <c r="A43" s="887"/>
      <c r="B43" s="885"/>
      <c r="C43" s="889"/>
      <c r="D43" s="107" t="s">
        <v>201</v>
      </c>
      <c r="E43" s="51" t="s">
        <v>202</v>
      </c>
      <c r="F43" s="107" t="s">
        <v>203</v>
      </c>
      <c r="G43" s="107" t="s">
        <v>204</v>
      </c>
      <c r="H43" s="107" t="s">
        <v>221</v>
      </c>
      <c r="I43" s="52" t="s">
        <v>206</v>
      </c>
      <c r="J43" s="892"/>
      <c r="K43" s="894"/>
    </row>
    <row r="44" spans="1:11" ht="20.25" customHeight="1" x14ac:dyDescent="0.25">
      <c r="A44" s="857" t="str">
        <f>DESCRIPCION!A15</f>
        <v>Posibilidad de Solicitar y/o recibir dadivas para omitir y/o manipular Informacion real de un predio publico en favorecimiento de un tercero.</v>
      </c>
      <c r="B44" s="627" t="str">
        <f>DESCRIPCION!D15</f>
        <v>Presiones externas o de un superior jerárquico, para manipular informacion de los bienes Fiscales y de uso publico del Municipio.</v>
      </c>
      <c r="C44" s="900" t="s">
        <v>496</v>
      </c>
      <c r="D44" s="861" t="s">
        <v>207</v>
      </c>
      <c r="E44" s="123" t="s">
        <v>208</v>
      </c>
      <c r="F44" s="69" t="s">
        <v>170</v>
      </c>
      <c r="G44" s="124">
        <f>IF(F44="Asignado",15,0)</f>
        <v>15</v>
      </c>
      <c r="H44" s="880" t="str">
        <f>IF(AND(G51&gt;0,G51&lt;=85),"Débil",IF(AND(G51&gt;85,G51&lt;=95),"Moderado",IF(G51&gt;96,"Fuerte"," ")))</f>
        <v>Fuerte</v>
      </c>
      <c r="I44" s="864" t="s">
        <v>192</v>
      </c>
      <c r="J44" s="85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55" t="str">
        <f>IF(J44="Fuerte","NO",IF(J44=" "," ","SI"))</f>
        <v>NO</v>
      </c>
    </row>
    <row r="45" spans="1:11" ht="27.6" x14ac:dyDescent="0.25">
      <c r="A45" s="858"/>
      <c r="B45" s="628"/>
      <c r="C45" s="895"/>
      <c r="D45" s="861"/>
      <c r="E45" s="102" t="s">
        <v>209</v>
      </c>
      <c r="F45" s="67" t="s">
        <v>172</v>
      </c>
      <c r="G45" s="66">
        <f>IF(F45="Adecuado",15,0)</f>
        <v>15</v>
      </c>
      <c r="H45" s="880"/>
      <c r="I45" s="882"/>
      <c r="J45" s="876"/>
      <c r="K45" s="878"/>
    </row>
    <row r="46" spans="1:11" ht="27.6" x14ac:dyDescent="0.25">
      <c r="A46" s="858"/>
      <c r="B46" s="628"/>
      <c r="C46" s="895"/>
      <c r="D46" s="50" t="s">
        <v>210</v>
      </c>
      <c r="E46" s="102" t="s">
        <v>211</v>
      </c>
      <c r="F46" s="67" t="s">
        <v>175</v>
      </c>
      <c r="G46" s="66">
        <f>IF(F46="Oportuna",15,0)</f>
        <v>15</v>
      </c>
      <c r="H46" s="880"/>
      <c r="I46" s="882"/>
      <c r="J46" s="876"/>
      <c r="K46" s="878"/>
    </row>
    <row r="47" spans="1:11" ht="41.4" x14ac:dyDescent="0.25">
      <c r="A47" s="858"/>
      <c r="B47" s="628"/>
      <c r="C47" s="895"/>
      <c r="D47" s="50" t="s">
        <v>212</v>
      </c>
      <c r="E47" s="102" t="s">
        <v>213</v>
      </c>
      <c r="F47" s="213" t="s">
        <v>178</v>
      </c>
      <c r="G47" s="66">
        <f>IF(F47="Prevenir",15,IF(F47="Detectar",10,0))</f>
        <v>15</v>
      </c>
      <c r="H47" s="880"/>
      <c r="I47" s="882"/>
      <c r="J47" s="876"/>
      <c r="K47" s="878"/>
    </row>
    <row r="48" spans="1:11" ht="27.6" x14ac:dyDescent="0.25">
      <c r="A48" s="858"/>
      <c r="B48" s="628"/>
      <c r="C48" s="895"/>
      <c r="D48" s="50" t="s">
        <v>214</v>
      </c>
      <c r="E48" s="102" t="s">
        <v>215</v>
      </c>
      <c r="F48" s="67" t="s">
        <v>182</v>
      </c>
      <c r="G48" s="66">
        <f>IF(F48="Confiable",15,0)</f>
        <v>15</v>
      </c>
      <c r="H48" s="880"/>
      <c r="I48" s="882"/>
      <c r="J48" s="876"/>
      <c r="K48" s="878"/>
    </row>
    <row r="49" spans="1:77" ht="41.4" x14ac:dyDescent="0.25">
      <c r="A49" s="858"/>
      <c r="B49" s="628"/>
      <c r="C49" s="895"/>
      <c r="D49" s="50" t="s">
        <v>216</v>
      </c>
      <c r="E49" s="102" t="s">
        <v>217</v>
      </c>
      <c r="F49" s="213" t="s">
        <v>185</v>
      </c>
      <c r="G49" s="66">
        <f>IF(F49="Se investigan y se resuelven oportunamente",15,0)</f>
        <v>15</v>
      </c>
      <c r="H49" s="880"/>
      <c r="I49" s="882"/>
      <c r="J49" s="876"/>
      <c r="K49" s="878"/>
    </row>
    <row r="50" spans="1:77" ht="27.6" x14ac:dyDescent="0.25">
      <c r="A50" s="859"/>
      <c r="B50" s="628"/>
      <c r="C50" s="896"/>
      <c r="D50" s="45" t="s">
        <v>218</v>
      </c>
      <c r="E50" s="102" t="s">
        <v>219</v>
      </c>
      <c r="F50" s="67" t="s">
        <v>188</v>
      </c>
      <c r="G50" s="66">
        <f>IF(F50="Completa",10,IF(F50="Incompleta",5,0))</f>
        <v>10</v>
      </c>
      <c r="H50" s="881"/>
      <c r="I50" s="882"/>
      <c r="J50" s="876"/>
      <c r="K50" s="878"/>
    </row>
    <row r="51" spans="1:77" s="60" customFormat="1" ht="15" customHeight="1" thickBot="1" x14ac:dyDescent="0.3">
      <c r="A51" s="119"/>
      <c r="B51" s="121"/>
      <c r="C51" s="56"/>
      <c r="D51" s="57"/>
      <c r="E51" s="128" t="s">
        <v>220</v>
      </c>
      <c r="F51" s="125"/>
      <c r="G51" s="125">
        <f>SUM(G44:G50)</f>
        <v>100</v>
      </c>
      <c r="H51" s="59"/>
      <c r="I51" s="116"/>
      <c r="J51" s="116"/>
      <c r="K51" s="117"/>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hidden="1" thickBot="1" x14ac:dyDescent="0.3"/>
    <row r="53" spans="1:77" s="53" customFormat="1" ht="30" hidden="1" customHeight="1" x14ac:dyDescent="0.3">
      <c r="A53" s="886" t="s">
        <v>82</v>
      </c>
      <c r="B53" s="884" t="s">
        <v>223</v>
      </c>
      <c r="C53" s="888" t="s">
        <v>196</v>
      </c>
      <c r="D53" s="890" t="s">
        <v>197</v>
      </c>
      <c r="E53" s="890"/>
      <c r="F53" s="890"/>
      <c r="G53" s="890"/>
      <c r="H53" s="890"/>
      <c r="I53" s="106" t="s">
        <v>198</v>
      </c>
      <c r="J53" s="891" t="s">
        <v>199</v>
      </c>
      <c r="K53" s="893"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hidden="1" thickBot="1" x14ac:dyDescent="0.35">
      <c r="A54" s="887"/>
      <c r="B54" s="885"/>
      <c r="C54" s="889"/>
      <c r="D54" s="107" t="s">
        <v>201</v>
      </c>
      <c r="E54" s="51" t="s">
        <v>202</v>
      </c>
      <c r="F54" s="107" t="s">
        <v>203</v>
      </c>
      <c r="G54" s="107" t="s">
        <v>204</v>
      </c>
      <c r="H54" s="107" t="s">
        <v>221</v>
      </c>
      <c r="I54" s="52" t="s">
        <v>206</v>
      </c>
      <c r="J54" s="892"/>
      <c r="K54" s="894"/>
    </row>
    <row r="55" spans="1:77" ht="20.25" hidden="1" customHeight="1" x14ac:dyDescent="0.25">
      <c r="A55" s="857"/>
      <c r="B55" s="627"/>
      <c r="C55" s="897"/>
      <c r="D55" s="861" t="s">
        <v>207</v>
      </c>
      <c r="E55" s="123" t="s">
        <v>208</v>
      </c>
      <c r="F55" s="69" t="s">
        <v>169</v>
      </c>
      <c r="G55" s="124">
        <f>IF(F55="Asignado",15,0)</f>
        <v>0</v>
      </c>
      <c r="H55" s="880" t="str">
        <f>IF(AND(G62&gt;0,G62&lt;=85),"Débil",IF(AND(G62&gt;85,G62&lt;=95),"Moderado",IF(G62&gt;96,"Fuerte"," ")))</f>
        <v xml:space="preserve"> </v>
      </c>
      <c r="I55" s="864" t="s">
        <v>169</v>
      </c>
      <c r="J55" s="85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55" t="str">
        <f>IF(J55="Fuerte","NO",IF(J55=" "," ","SI"))</f>
        <v xml:space="preserve"> </v>
      </c>
    </row>
    <row r="56" spans="1:77" ht="27.6" hidden="1" x14ac:dyDescent="0.25">
      <c r="A56" s="858"/>
      <c r="B56" s="628"/>
      <c r="C56" s="895"/>
      <c r="D56" s="861"/>
      <c r="E56" s="102" t="s">
        <v>209</v>
      </c>
      <c r="F56" s="67" t="s">
        <v>169</v>
      </c>
      <c r="G56" s="66">
        <f>IF(F56="Adecuado",15,0)</f>
        <v>0</v>
      </c>
      <c r="H56" s="880"/>
      <c r="I56" s="882"/>
      <c r="J56" s="876"/>
      <c r="K56" s="878"/>
    </row>
    <row r="57" spans="1:77" ht="27.6" hidden="1" x14ac:dyDescent="0.25">
      <c r="A57" s="858"/>
      <c r="B57" s="628"/>
      <c r="C57" s="895"/>
      <c r="D57" s="50" t="s">
        <v>210</v>
      </c>
      <c r="E57" s="102" t="s">
        <v>211</v>
      </c>
      <c r="F57" s="67" t="s">
        <v>169</v>
      </c>
      <c r="G57" s="66">
        <f>IF(F57="Oportuna",15,0)</f>
        <v>0</v>
      </c>
      <c r="H57" s="880"/>
      <c r="I57" s="882"/>
      <c r="J57" s="876"/>
      <c r="K57" s="878"/>
    </row>
    <row r="58" spans="1:77" ht="41.4" hidden="1" x14ac:dyDescent="0.25">
      <c r="A58" s="858"/>
      <c r="B58" s="628"/>
      <c r="C58" s="895"/>
      <c r="D58" s="50" t="s">
        <v>212</v>
      </c>
      <c r="E58" s="102" t="s">
        <v>213</v>
      </c>
      <c r="F58" s="213" t="s">
        <v>169</v>
      </c>
      <c r="G58" s="66">
        <f>IF(F58="Prevenir",15,IF(F58="Detectar",10,0))</f>
        <v>0</v>
      </c>
      <c r="H58" s="880"/>
      <c r="I58" s="882"/>
      <c r="J58" s="876"/>
      <c r="K58" s="878"/>
    </row>
    <row r="59" spans="1:77" ht="27.6" hidden="1" x14ac:dyDescent="0.25">
      <c r="A59" s="858"/>
      <c r="B59" s="628"/>
      <c r="C59" s="895"/>
      <c r="D59" s="50" t="s">
        <v>214</v>
      </c>
      <c r="E59" s="102" t="s">
        <v>215</v>
      </c>
      <c r="F59" s="67" t="s">
        <v>169</v>
      </c>
      <c r="G59" s="66">
        <f>IF(F59="Confiable",15,0)</f>
        <v>0</v>
      </c>
      <c r="H59" s="880"/>
      <c r="I59" s="882"/>
      <c r="J59" s="876"/>
      <c r="K59" s="878"/>
    </row>
    <row r="60" spans="1:77" ht="41.4" hidden="1" x14ac:dyDescent="0.25">
      <c r="A60" s="858"/>
      <c r="B60" s="628"/>
      <c r="C60" s="895"/>
      <c r="D60" s="50" t="s">
        <v>216</v>
      </c>
      <c r="E60" s="102" t="s">
        <v>217</v>
      </c>
      <c r="F60" s="213" t="s">
        <v>169</v>
      </c>
      <c r="G60" s="66">
        <f>IF(F60="Se investigan y se resuelven oportunamente",15,0)</f>
        <v>0</v>
      </c>
      <c r="H60" s="880"/>
      <c r="I60" s="882"/>
      <c r="J60" s="876"/>
      <c r="K60" s="878"/>
    </row>
    <row r="61" spans="1:77" ht="27.6" hidden="1" x14ac:dyDescent="0.25">
      <c r="A61" s="859"/>
      <c r="B61" s="629"/>
      <c r="C61" s="895"/>
      <c r="D61" s="45" t="s">
        <v>218</v>
      </c>
      <c r="E61" s="102" t="s">
        <v>219</v>
      </c>
      <c r="F61" s="67" t="s">
        <v>169</v>
      </c>
      <c r="G61" s="66">
        <f>IF(F61="Completa",10,IF(F61="Incompleta",5,0))</f>
        <v>0</v>
      </c>
      <c r="H61" s="881"/>
      <c r="I61" s="882"/>
      <c r="J61" s="876"/>
      <c r="K61" s="878"/>
    </row>
    <row r="62" spans="1:77" ht="15" hidden="1" thickBot="1" x14ac:dyDescent="0.3">
      <c r="A62" s="119"/>
      <c r="B62" s="120"/>
      <c r="C62" s="122"/>
      <c r="D62" s="57"/>
      <c r="E62" s="58" t="s">
        <v>220</v>
      </c>
      <c r="F62" s="16"/>
      <c r="G62" s="16">
        <f>SUM(G55:G61)</f>
        <v>0</v>
      </c>
      <c r="H62" s="59"/>
      <c r="I62" s="116"/>
      <c r="J62" s="116"/>
      <c r="K62" s="117"/>
    </row>
    <row r="63" spans="1:77" ht="14.4" hidden="1" thickBot="1" x14ac:dyDescent="0.3">
      <c r="A63" s="55"/>
    </row>
    <row r="64" spans="1:77" ht="27" hidden="1" customHeight="1" x14ac:dyDescent="0.25">
      <c r="A64" s="886" t="s">
        <v>82</v>
      </c>
      <c r="B64" s="884" t="s">
        <v>223</v>
      </c>
      <c r="C64" s="888" t="s">
        <v>196</v>
      </c>
      <c r="D64" s="890" t="s">
        <v>197</v>
      </c>
      <c r="E64" s="890"/>
      <c r="F64" s="890"/>
      <c r="G64" s="890"/>
      <c r="H64" s="890"/>
      <c r="I64" s="106" t="s">
        <v>198</v>
      </c>
      <c r="J64" s="891" t="s">
        <v>199</v>
      </c>
      <c r="K64" s="893" t="s">
        <v>200</v>
      </c>
    </row>
    <row r="65" spans="1:11" ht="37.5" hidden="1" customHeight="1" thickBot="1" x14ac:dyDescent="0.3">
      <c r="A65" s="887"/>
      <c r="B65" s="885"/>
      <c r="C65" s="889"/>
      <c r="D65" s="107" t="s">
        <v>201</v>
      </c>
      <c r="E65" s="51" t="s">
        <v>202</v>
      </c>
      <c r="F65" s="107" t="s">
        <v>203</v>
      </c>
      <c r="G65" s="107" t="s">
        <v>204</v>
      </c>
      <c r="H65" s="107" t="s">
        <v>221</v>
      </c>
      <c r="I65" s="52" t="s">
        <v>206</v>
      </c>
      <c r="J65" s="892"/>
      <c r="K65" s="894"/>
    </row>
    <row r="66" spans="1:11" ht="28.5" hidden="1" customHeight="1" x14ac:dyDescent="0.25">
      <c r="A66" s="857"/>
      <c r="B66" s="627"/>
      <c r="C66" s="897"/>
      <c r="D66" s="861" t="s">
        <v>207</v>
      </c>
      <c r="E66" s="123" t="s">
        <v>208</v>
      </c>
      <c r="F66" s="69" t="s">
        <v>170</v>
      </c>
      <c r="G66" s="124">
        <f>IF(F66="Asignado",15,0)</f>
        <v>15</v>
      </c>
      <c r="H66" s="880" t="str">
        <f>IF(AND(G73&gt;0,G73&lt;=85),"Débil",IF(AND(G73&gt;85,G73&lt;=95),"Moderado",IF(G73&gt;96,"Fuerte"," ")))</f>
        <v>Fuerte</v>
      </c>
      <c r="I66" s="864" t="s">
        <v>192</v>
      </c>
      <c r="J66" s="85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55" t="str">
        <f>IF(J66="Fuerte","NO",IF(J66=" "," ","SI"))</f>
        <v>NO</v>
      </c>
    </row>
    <row r="67" spans="1:11" ht="31.5" hidden="1" customHeight="1" x14ac:dyDescent="0.25">
      <c r="A67" s="858"/>
      <c r="B67" s="628"/>
      <c r="C67" s="895"/>
      <c r="D67" s="861"/>
      <c r="E67" s="102" t="s">
        <v>209</v>
      </c>
      <c r="F67" s="67" t="s">
        <v>172</v>
      </c>
      <c r="G67" s="66">
        <f>IF(F67="Adecuado",15,0)</f>
        <v>15</v>
      </c>
      <c r="H67" s="880"/>
      <c r="I67" s="882"/>
      <c r="J67" s="876"/>
      <c r="K67" s="878"/>
    </row>
    <row r="68" spans="1:11" ht="34.5" hidden="1" customHeight="1" x14ac:dyDescent="0.25">
      <c r="A68" s="858"/>
      <c r="B68" s="628"/>
      <c r="C68" s="895"/>
      <c r="D68" s="50" t="s">
        <v>210</v>
      </c>
      <c r="E68" s="102" t="s">
        <v>211</v>
      </c>
      <c r="F68" s="67" t="s">
        <v>175</v>
      </c>
      <c r="G68" s="66">
        <f>IF(F68="Oportuna",15,0)</f>
        <v>15</v>
      </c>
      <c r="H68" s="880"/>
      <c r="I68" s="882"/>
      <c r="J68" s="876"/>
      <c r="K68" s="878"/>
    </row>
    <row r="69" spans="1:11" ht="46.5" hidden="1" customHeight="1" x14ac:dyDescent="0.25">
      <c r="A69" s="858"/>
      <c r="B69" s="628"/>
      <c r="C69" s="895"/>
      <c r="D69" s="50" t="s">
        <v>212</v>
      </c>
      <c r="E69" s="102" t="s">
        <v>213</v>
      </c>
      <c r="F69" s="213" t="s">
        <v>178</v>
      </c>
      <c r="G69" s="66">
        <f>IF(F69="Prevenir",15,IF(F69="Detectar",10,0))</f>
        <v>15</v>
      </c>
      <c r="H69" s="880"/>
      <c r="I69" s="882"/>
      <c r="J69" s="876"/>
      <c r="K69" s="878"/>
    </row>
    <row r="70" spans="1:11" ht="42.75" hidden="1" customHeight="1" x14ac:dyDescent="0.25">
      <c r="A70" s="858"/>
      <c r="B70" s="628"/>
      <c r="C70" s="895"/>
      <c r="D70" s="50" t="s">
        <v>214</v>
      </c>
      <c r="E70" s="102" t="s">
        <v>215</v>
      </c>
      <c r="F70" s="67" t="s">
        <v>182</v>
      </c>
      <c r="G70" s="66">
        <f>IF(F70="Confiable",15,0)</f>
        <v>15</v>
      </c>
      <c r="H70" s="880"/>
      <c r="I70" s="882"/>
      <c r="J70" s="876"/>
      <c r="K70" s="878"/>
    </row>
    <row r="71" spans="1:11" ht="47.25" hidden="1" customHeight="1" x14ac:dyDescent="0.25">
      <c r="A71" s="858"/>
      <c r="B71" s="628"/>
      <c r="C71" s="895"/>
      <c r="D71" s="50" t="s">
        <v>216</v>
      </c>
      <c r="E71" s="102" t="s">
        <v>217</v>
      </c>
      <c r="F71" s="213" t="s">
        <v>185</v>
      </c>
      <c r="G71" s="66">
        <f>IF(F71="Se investigan y se resuelven oportunamente",15,0)</f>
        <v>15</v>
      </c>
      <c r="H71" s="880"/>
      <c r="I71" s="882"/>
      <c r="J71" s="876"/>
      <c r="K71" s="878"/>
    </row>
    <row r="72" spans="1:11" ht="48" hidden="1" customHeight="1" x14ac:dyDescent="0.25">
      <c r="A72" s="859"/>
      <c r="B72" s="629"/>
      <c r="C72" s="895"/>
      <c r="D72" s="45" t="s">
        <v>218</v>
      </c>
      <c r="E72" s="102" t="s">
        <v>219</v>
      </c>
      <c r="F72" s="67" t="s">
        <v>188</v>
      </c>
      <c r="G72" s="66">
        <f>IF(F72="Completa",10,IF(F72="Incompleta",5,0))</f>
        <v>10</v>
      </c>
      <c r="H72" s="881"/>
      <c r="I72" s="882"/>
      <c r="J72" s="876"/>
      <c r="K72" s="878"/>
    </row>
    <row r="73" spans="1:11" ht="29.25" hidden="1" customHeight="1" thickBot="1" x14ac:dyDescent="0.3">
      <c r="A73" s="119"/>
      <c r="B73" s="120"/>
      <c r="C73" s="122"/>
      <c r="D73" s="57"/>
      <c r="E73" s="128" t="s">
        <v>220</v>
      </c>
      <c r="F73" s="125"/>
      <c r="G73" s="125">
        <f>SUM(G66:G72)</f>
        <v>100</v>
      </c>
      <c r="H73" s="59"/>
      <c r="I73" s="116"/>
      <c r="J73" s="116"/>
      <c r="K73" s="117"/>
    </row>
    <row r="74" spans="1:11" ht="18.75" hidden="1" customHeight="1" thickBot="1" x14ac:dyDescent="0.3">
      <c r="A74" s="55"/>
    </row>
    <row r="75" spans="1:11" s="54" customFormat="1" ht="30" hidden="1" customHeight="1" x14ac:dyDescent="0.3">
      <c r="A75" s="886" t="s">
        <v>82</v>
      </c>
      <c r="B75" s="884" t="s">
        <v>223</v>
      </c>
      <c r="C75" s="888" t="s">
        <v>196</v>
      </c>
      <c r="D75" s="890" t="s">
        <v>197</v>
      </c>
      <c r="E75" s="890"/>
      <c r="F75" s="890"/>
      <c r="G75" s="890"/>
      <c r="H75" s="890"/>
      <c r="I75" s="106" t="s">
        <v>198</v>
      </c>
      <c r="J75" s="891" t="s">
        <v>199</v>
      </c>
      <c r="K75" s="893" t="s">
        <v>200</v>
      </c>
    </row>
    <row r="76" spans="1:11" s="54" customFormat="1" ht="55.8" hidden="1" thickBot="1" x14ac:dyDescent="0.35">
      <c r="A76" s="887"/>
      <c r="B76" s="885"/>
      <c r="C76" s="889"/>
      <c r="D76" s="107" t="s">
        <v>201</v>
      </c>
      <c r="E76" s="51" t="s">
        <v>202</v>
      </c>
      <c r="F76" s="107" t="s">
        <v>203</v>
      </c>
      <c r="G76" s="107" t="s">
        <v>204</v>
      </c>
      <c r="H76" s="107" t="s">
        <v>221</v>
      </c>
      <c r="I76" s="52" t="s">
        <v>206</v>
      </c>
      <c r="J76" s="892"/>
      <c r="K76" s="894"/>
    </row>
    <row r="77" spans="1:11" ht="20.25" hidden="1" customHeight="1" x14ac:dyDescent="0.25">
      <c r="A77" s="857"/>
      <c r="B77" s="627"/>
      <c r="C77" s="895"/>
      <c r="D77" s="861" t="s">
        <v>207</v>
      </c>
      <c r="E77" s="123" t="s">
        <v>208</v>
      </c>
      <c r="F77" s="69" t="s">
        <v>170</v>
      </c>
      <c r="G77" s="124">
        <f>IF(F77="Asignado",15,0)</f>
        <v>15</v>
      </c>
      <c r="H77" s="880" t="str">
        <f>IF(AND(G84&gt;0,G84&lt;=85),"Débil",IF(AND(G84&gt;85,G84&lt;=95),"Moderado",IF(G84&gt;96,"Fuerte"," ")))</f>
        <v>Fuerte</v>
      </c>
      <c r="I77" s="864" t="s">
        <v>192</v>
      </c>
      <c r="J77" s="85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55" t="str">
        <f>IF(J77="Fuerte","NO",IF(J77=" "," ","SI"))</f>
        <v>NO</v>
      </c>
    </row>
    <row r="78" spans="1:11" ht="27.6" hidden="1" x14ac:dyDescent="0.25">
      <c r="A78" s="858"/>
      <c r="B78" s="628"/>
      <c r="C78" s="895"/>
      <c r="D78" s="861"/>
      <c r="E78" s="102" t="s">
        <v>209</v>
      </c>
      <c r="F78" s="67" t="s">
        <v>172</v>
      </c>
      <c r="G78" s="66">
        <f>IF(F78="Adecuado",15,0)</f>
        <v>15</v>
      </c>
      <c r="H78" s="880"/>
      <c r="I78" s="882"/>
      <c r="J78" s="876"/>
      <c r="K78" s="878"/>
    </row>
    <row r="79" spans="1:11" ht="27.6" hidden="1" x14ac:dyDescent="0.25">
      <c r="A79" s="858"/>
      <c r="B79" s="628"/>
      <c r="C79" s="895"/>
      <c r="D79" s="50" t="s">
        <v>210</v>
      </c>
      <c r="E79" s="102" t="s">
        <v>211</v>
      </c>
      <c r="F79" s="67" t="s">
        <v>175</v>
      </c>
      <c r="G79" s="66">
        <f>IF(F79="Oportuna",15,0)</f>
        <v>15</v>
      </c>
      <c r="H79" s="880"/>
      <c r="I79" s="882"/>
      <c r="J79" s="876"/>
      <c r="K79" s="878"/>
    </row>
    <row r="80" spans="1:11" ht="41.4" hidden="1" x14ac:dyDescent="0.25">
      <c r="A80" s="858"/>
      <c r="B80" s="628"/>
      <c r="C80" s="895"/>
      <c r="D80" s="50" t="s">
        <v>212</v>
      </c>
      <c r="E80" s="102" t="s">
        <v>213</v>
      </c>
      <c r="F80" s="213" t="s">
        <v>178</v>
      </c>
      <c r="G80" s="66">
        <f>IF(F80="Prevenir",15,IF(F80="Detectar",10,0))</f>
        <v>15</v>
      </c>
      <c r="H80" s="880"/>
      <c r="I80" s="882"/>
      <c r="J80" s="876"/>
      <c r="K80" s="878"/>
    </row>
    <row r="81" spans="1:78" ht="27.6" hidden="1" x14ac:dyDescent="0.25">
      <c r="A81" s="858"/>
      <c r="B81" s="628"/>
      <c r="C81" s="895"/>
      <c r="D81" s="50" t="s">
        <v>214</v>
      </c>
      <c r="E81" s="102" t="s">
        <v>215</v>
      </c>
      <c r="F81" s="67" t="s">
        <v>182</v>
      </c>
      <c r="G81" s="66">
        <f>IF(F81="Confiable",15,0)</f>
        <v>15</v>
      </c>
      <c r="H81" s="880"/>
      <c r="I81" s="882"/>
      <c r="J81" s="876"/>
      <c r="K81" s="878"/>
    </row>
    <row r="82" spans="1:78" ht="41.4" hidden="1" x14ac:dyDescent="0.25">
      <c r="A82" s="858"/>
      <c r="B82" s="628"/>
      <c r="C82" s="895"/>
      <c r="D82" s="50" t="s">
        <v>216</v>
      </c>
      <c r="E82" s="102" t="s">
        <v>217</v>
      </c>
      <c r="F82" s="213" t="s">
        <v>185</v>
      </c>
      <c r="G82" s="66">
        <f>IF(F82="Se investigan y se resuelven oportunamente",15,0)</f>
        <v>15</v>
      </c>
      <c r="H82" s="880"/>
      <c r="I82" s="882"/>
      <c r="J82" s="876"/>
      <c r="K82" s="878"/>
    </row>
    <row r="83" spans="1:78" ht="27.6" hidden="1" x14ac:dyDescent="0.25">
      <c r="A83" s="859"/>
      <c r="B83" s="629"/>
      <c r="C83" s="896"/>
      <c r="D83" s="45" t="s">
        <v>218</v>
      </c>
      <c r="E83" s="102" t="s">
        <v>219</v>
      </c>
      <c r="F83" s="67" t="s">
        <v>188</v>
      </c>
      <c r="G83" s="66">
        <f>IF(F83="Completa",10,IF(F83="Incompleta",5,0))</f>
        <v>10</v>
      </c>
      <c r="H83" s="881"/>
      <c r="I83" s="882"/>
      <c r="J83" s="876"/>
      <c r="K83" s="878"/>
    </row>
    <row r="84" spans="1:78" s="60" customFormat="1" ht="15" hidden="1" thickBot="1" x14ac:dyDescent="0.3">
      <c r="A84" s="119"/>
      <c r="B84" s="120"/>
      <c r="C84" s="56" t="s">
        <v>243</v>
      </c>
      <c r="D84" s="57"/>
      <c r="E84" s="128" t="s">
        <v>220</v>
      </c>
      <c r="F84" s="125"/>
      <c r="G84" s="125">
        <f>SUM(G77:G83)</f>
        <v>100</v>
      </c>
      <c r="H84" s="59"/>
      <c r="I84" s="116"/>
      <c r="J84" s="116"/>
      <c r="K84" s="117"/>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hidden="1" thickBot="1" x14ac:dyDescent="0.3"/>
    <row r="86" spans="1:78" s="53" customFormat="1" ht="30" hidden="1" customHeight="1" x14ac:dyDescent="0.3">
      <c r="A86" s="886" t="s">
        <v>82</v>
      </c>
      <c r="B86" s="884" t="s">
        <v>223</v>
      </c>
      <c r="C86" s="888" t="s">
        <v>196</v>
      </c>
      <c r="D86" s="890" t="s">
        <v>197</v>
      </c>
      <c r="E86" s="890"/>
      <c r="F86" s="890"/>
      <c r="G86" s="890"/>
      <c r="H86" s="890"/>
      <c r="I86" s="106" t="s">
        <v>198</v>
      </c>
      <c r="J86" s="891" t="s">
        <v>199</v>
      </c>
      <c r="K86" s="893"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hidden="1" thickBot="1" x14ac:dyDescent="0.35">
      <c r="A87" s="887"/>
      <c r="B87" s="885"/>
      <c r="C87" s="889"/>
      <c r="D87" s="107" t="s">
        <v>201</v>
      </c>
      <c r="E87" s="51" t="s">
        <v>202</v>
      </c>
      <c r="F87" s="107" t="s">
        <v>203</v>
      </c>
      <c r="G87" s="107" t="s">
        <v>204</v>
      </c>
      <c r="H87" s="107" t="s">
        <v>221</v>
      </c>
      <c r="I87" s="52" t="s">
        <v>206</v>
      </c>
      <c r="J87" s="892"/>
      <c r="K87" s="894"/>
    </row>
    <row r="88" spans="1:78" ht="20.25" hidden="1" customHeight="1" x14ac:dyDescent="0.25">
      <c r="A88" s="857">
        <f>DESCRIPCION!A14</f>
        <v>0</v>
      </c>
      <c r="B88" s="627">
        <f>DESCRIPCION!D18</f>
        <v>0</v>
      </c>
      <c r="C88" s="895" t="s">
        <v>244</v>
      </c>
      <c r="D88" s="861" t="s">
        <v>207</v>
      </c>
      <c r="E88" s="123" t="s">
        <v>208</v>
      </c>
      <c r="F88" s="69" t="s">
        <v>169</v>
      </c>
      <c r="G88" s="124">
        <f>IF(F88="Asignado",15,0)</f>
        <v>0</v>
      </c>
      <c r="H88" s="880" t="str">
        <f>IF(AND(G95&gt;0,G95&lt;=85),"Débil",IF(AND(G95&gt;85,G95&lt;=95),"Moderado",IF(G95&gt;96,"Fuerte"," ")))</f>
        <v xml:space="preserve"> </v>
      </c>
      <c r="I88" s="864" t="s">
        <v>169</v>
      </c>
      <c r="J88" s="85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55" t="str">
        <f>IF(J88="Fuerte","NO",IF(J88=" "," ","SI"))</f>
        <v xml:space="preserve"> </v>
      </c>
    </row>
    <row r="89" spans="1:78" ht="27.6" hidden="1" x14ac:dyDescent="0.25">
      <c r="A89" s="858"/>
      <c r="B89" s="628"/>
      <c r="C89" s="895"/>
      <c r="D89" s="861"/>
      <c r="E89" s="102" t="s">
        <v>209</v>
      </c>
      <c r="F89" s="67" t="s">
        <v>169</v>
      </c>
      <c r="G89" s="66">
        <f>IF(F89="Adecuado",15,0)</f>
        <v>0</v>
      </c>
      <c r="H89" s="880"/>
      <c r="I89" s="882"/>
      <c r="J89" s="876"/>
      <c r="K89" s="878"/>
    </row>
    <row r="90" spans="1:78" ht="27.6" hidden="1" x14ac:dyDescent="0.25">
      <c r="A90" s="858"/>
      <c r="B90" s="628"/>
      <c r="C90" s="895"/>
      <c r="D90" s="50" t="s">
        <v>210</v>
      </c>
      <c r="E90" s="102" t="s">
        <v>211</v>
      </c>
      <c r="F90" s="67" t="s">
        <v>169</v>
      </c>
      <c r="G90" s="66">
        <f>IF(F90="Oportuna",15,0)</f>
        <v>0</v>
      </c>
      <c r="H90" s="880"/>
      <c r="I90" s="882"/>
      <c r="J90" s="876"/>
      <c r="K90" s="878"/>
    </row>
    <row r="91" spans="1:78" ht="41.4" hidden="1" x14ac:dyDescent="0.25">
      <c r="A91" s="858"/>
      <c r="B91" s="628"/>
      <c r="C91" s="895"/>
      <c r="D91" s="50" t="s">
        <v>212</v>
      </c>
      <c r="E91" s="102" t="s">
        <v>213</v>
      </c>
      <c r="F91" s="213" t="s">
        <v>169</v>
      </c>
      <c r="G91" s="66">
        <f>IF(F91="Prevenir",15,IF(F91="Detectar",10,0))</f>
        <v>0</v>
      </c>
      <c r="H91" s="880"/>
      <c r="I91" s="882"/>
      <c r="J91" s="876"/>
      <c r="K91" s="878"/>
    </row>
    <row r="92" spans="1:78" ht="27.6" hidden="1" x14ac:dyDescent="0.25">
      <c r="A92" s="858"/>
      <c r="B92" s="628"/>
      <c r="C92" s="895"/>
      <c r="D92" s="50" t="s">
        <v>214</v>
      </c>
      <c r="E92" s="102" t="s">
        <v>215</v>
      </c>
      <c r="F92" s="67" t="s">
        <v>169</v>
      </c>
      <c r="G92" s="66">
        <f>IF(F92="Confiable",15,0)</f>
        <v>0</v>
      </c>
      <c r="H92" s="880"/>
      <c r="I92" s="882"/>
      <c r="J92" s="876"/>
      <c r="K92" s="878"/>
    </row>
    <row r="93" spans="1:78" ht="41.4" hidden="1" x14ac:dyDescent="0.25">
      <c r="A93" s="858"/>
      <c r="B93" s="628"/>
      <c r="C93" s="895"/>
      <c r="D93" s="50" t="s">
        <v>216</v>
      </c>
      <c r="E93" s="102" t="s">
        <v>217</v>
      </c>
      <c r="F93" s="213" t="s">
        <v>169</v>
      </c>
      <c r="G93" s="66">
        <f>IF(F93="Se investigan y se resuelven oportunamente",15,0)</f>
        <v>0</v>
      </c>
      <c r="H93" s="880"/>
      <c r="I93" s="882"/>
      <c r="J93" s="876"/>
      <c r="K93" s="878"/>
    </row>
    <row r="94" spans="1:78" ht="27.6" hidden="1" x14ac:dyDescent="0.25">
      <c r="A94" s="859"/>
      <c r="B94" s="629"/>
      <c r="C94" s="896"/>
      <c r="D94" s="45" t="s">
        <v>218</v>
      </c>
      <c r="E94" s="102" t="s">
        <v>219</v>
      </c>
      <c r="F94" s="67" t="s">
        <v>169</v>
      </c>
      <c r="G94" s="66">
        <f>IF(F94="Completa",10,IF(F94="Incompleta",5,0))</f>
        <v>0</v>
      </c>
      <c r="H94" s="881"/>
      <c r="I94" s="882"/>
      <c r="J94" s="876"/>
      <c r="K94" s="878"/>
    </row>
    <row r="95" spans="1:78" ht="15" hidden="1" thickBot="1" x14ac:dyDescent="0.3">
      <c r="A95" s="119"/>
      <c r="B95" s="120"/>
      <c r="C95" s="56"/>
      <c r="D95" s="57"/>
      <c r="E95" s="58" t="s">
        <v>220</v>
      </c>
      <c r="F95" s="16"/>
      <c r="G95" s="16">
        <f>SUM(G88:G94)</f>
        <v>0</v>
      </c>
      <c r="H95" s="59"/>
      <c r="I95" s="116"/>
      <c r="J95" s="116"/>
      <c r="K95" s="117"/>
    </row>
    <row r="96" spans="1:78" ht="14.4" hidden="1" thickBot="1" x14ac:dyDescent="0.3">
      <c r="A96" s="55"/>
    </row>
    <row r="97" spans="1:78" s="54" customFormat="1" ht="30" hidden="1" customHeight="1" x14ac:dyDescent="0.3">
      <c r="A97" s="886" t="s">
        <v>82</v>
      </c>
      <c r="B97" s="884" t="s">
        <v>223</v>
      </c>
      <c r="C97" s="888" t="s">
        <v>196</v>
      </c>
      <c r="D97" s="890" t="s">
        <v>197</v>
      </c>
      <c r="E97" s="890"/>
      <c r="F97" s="890"/>
      <c r="G97" s="890"/>
      <c r="H97" s="890"/>
      <c r="I97" s="106" t="s">
        <v>198</v>
      </c>
      <c r="J97" s="891" t="s">
        <v>199</v>
      </c>
      <c r="K97" s="893" t="s">
        <v>200</v>
      </c>
    </row>
    <row r="98" spans="1:78" s="54" customFormat="1" ht="55.8" hidden="1" thickBot="1" x14ac:dyDescent="0.35">
      <c r="A98" s="887"/>
      <c r="B98" s="885"/>
      <c r="C98" s="889"/>
      <c r="D98" s="107" t="s">
        <v>201</v>
      </c>
      <c r="E98" s="51" t="s">
        <v>202</v>
      </c>
      <c r="F98" s="107" t="s">
        <v>203</v>
      </c>
      <c r="G98" s="107" t="s">
        <v>204</v>
      </c>
      <c r="H98" s="107" t="s">
        <v>221</v>
      </c>
      <c r="I98" s="52" t="s">
        <v>206</v>
      </c>
      <c r="J98" s="892"/>
      <c r="K98" s="894"/>
    </row>
    <row r="99" spans="1:78" ht="20.25" hidden="1" customHeight="1" x14ac:dyDescent="0.25">
      <c r="A99" s="857">
        <f>DESCRIPCION!A14</f>
        <v>0</v>
      </c>
      <c r="B99" s="627">
        <f>DESCRIPCION!D19</f>
        <v>0</v>
      </c>
      <c r="C99" s="895" t="s">
        <v>244</v>
      </c>
      <c r="D99" s="861" t="s">
        <v>207</v>
      </c>
      <c r="E99" s="123" t="s">
        <v>208</v>
      </c>
      <c r="F99" s="69" t="s">
        <v>169</v>
      </c>
      <c r="G99" s="124">
        <f>IF(F99="Asignado",15,0)</f>
        <v>0</v>
      </c>
      <c r="H99" s="880" t="str">
        <f>IF(AND(G106&gt;0,G106&lt;=85),"Débil",IF(AND(G106&gt;85,G106&lt;=95),"Moderado",IF(G106&gt;96,"Fuerte"," ")))</f>
        <v xml:space="preserve"> </v>
      </c>
      <c r="I99" s="864" t="s">
        <v>169</v>
      </c>
      <c r="J99" s="85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55" t="str">
        <f>IF(J99="Fuerte","NO",IF(J99=" "," ","SI"))</f>
        <v xml:space="preserve"> </v>
      </c>
    </row>
    <row r="100" spans="1:78" ht="27.6" hidden="1" x14ac:dyDescent="0.25">
      <c r="A100" s="858"/>
      <c r="B100" s="628"/>
      <c r="C100" s="895"/>
      <c r="D100" s="861"/>
      <c r="E100" s="102" t="s">
        <v>209</v>
      </c>
      <c r="F100" s="67" t="s">
        <v>169</v>
      </c>
      <c r="G100" s="66">
        <f>IF(F100="Adecuado",15,0)</f>
        <v>0</v>
      </c>
      <c r="H100" s="880"/>
      <c r="I100" s="882"/>
      <c r="J100" s="876"/>
      <c r="K100" s="878"/>
    </row>
    <row r="101" spans="1:78" ht="42.75" hidden="1" customHeight="1" x14ac:dyDescent="0.25">
      <c r="A101" s="858"/>
      <c r="B101" s="628"/>
      <c r="C101" s="895"/>
      <c r="D101" s="50" t="s">
        <v>210</v>
      </c>
      <c r="E101" s="102" t="s">
        <v>211</v>
      </c>
      <c r="F101" s="67" t="s">
        <v>169</v>
      </c>
      <c r="G101" s="66">
        <f>IF(F101="Oportuna",15,0)</f>
        <v>0</v>
      </c>
      <c r="H101" s="880"/>
      <c r="I101" s="882"/>
      <c r="J101" s="876"/>
      <c r="K101" s="878"/>
    </row>
    <row r="102" spans="1:78" ht="41.4" hidden="1" x14ac:dyDescent="0.25">
      <c r="A102" s="858"/>
      <c r="B102" s="628"/>
      <c r="C102" s="895"/>
      <c r="D102" s="50" t="s">
        <v>212</v>
      </c>
      <c r="E102" s="102" t="s">
        <v>213</v>
      </c>
      <c r="F102" s="213" t="s">
        <v>169</v>
      </c>
      <c r="G102" s="66">
        <f>IF(F102="Prevenir",15,IF(F102="Detectar",10,0))</f>
        <v>0</v>
      </c>
      <c r="H102" s="880"/>
      <c r="I102" s="882"/>
      <c r="J102" s="876"/>
      <c r="K102" s="878"/>
    </row>
    <row r="103" spans="1:78" ht="27.6" hidden="1" x14ac:dyDescent="0.25">
      <c r="A103" s="858"/>
      <c r="B103" s="628"/>
      <c r="C103" s="895"/>
      <c r="D103" s="50" t="s">
        <v>214</v>
      </c>
      <c r="E103" s="102" t="s">
        <v>215</v>
      </c>
      <c r="F103" s="67" t="s">
        <v>169</v>
      </c>
      <c r="G103" s="66">
        <f>IF(F103="Confiable",15,0)</f>
        <v>0</v>
      </c>
      <c r="H103" s="880"/>
      <c r="I103" s="882"/>
      <c r="J103" s="876"/>
      <c r="K103" s="878"/>
    </row>
    <row r="104" spans="1:78" ht="41.4" hidden="1" x14ac:dyDescent="0.25">
      <c r="A104" s="858"/>
      <c r="B104" s="628"/>
      <c r="C104" s="895"/>
      <c r="D104" s="50" t="s">
        <v>216</v>
      </c>
      <c r="E104" s="102" t="s">
        <v>217</v>
      </c>
      <c r="F104" s="213" t="s">
        <v>169</v>
      </c>
      <c r="G104" s="66">
        <f>IF(F104="Se investigan y se resuelven oportunamente",15,0)</f>
        <v>0</v>
      </c>
      <c r="H104" s="880"/>
      <c r="I104" s="882"/>
      <c r="J104" s="876"/>
      <c r="K104" s="878"/>
    </row>
    <row r="105" spans="1:78" ht="27.6" hidden="1" x14ac:dyDescent="0.25">
      <c r="A105" s="859"/>
      <c r="B105" s="629"/>
      <c r="C105" s="896"/>
      <c r="D105" s="45" t="s">
        <v>218</v>
      </c>
      <c r="E105" s="102" t="s">
        <v>219</v>
      </c>
      <c r="F105" s="67" t="s">
        <v>169</v>
      </c>
      <c r="G105" s="66">
        <f>IF(F105="Completa",10,IF(F105="Incompleta",5,0))</f>
        <v>0</v>
      </c>
      <c r="H105" s="881"/>
      <c r="I105" s="882"/>
      <c r="J105" s="876"/>
      <c r="K105" s="878"/>
    </row>
    <row r="106" spans="1:78" s="60" customFormat="1" ht="15" hidden="1" thickBot="1" x14ac:dyDescent="0.3">
      <c r="A106" s="119"/>
      <c r="B106" s="120"/>
      <c r="C106" s="56"/>
      <c r="D106" s="57"/>
      <c r="E106" s="58" t="s">
        <v>220</v>
      </c>
      <c r="F106" s="16"/>
      <c r="G106" s="16">
        <f>SUM(G99:G105)</f>
        <v>0</v>
      </c>
      <c r="H106" s="59"/>
      <c r="I106" s="116"/>
      <c r="J106" s="116"/>
      <c r="K106" s="117"/>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hidden="1" thickBot="1" x14ac:dyDescent="0.3"/>
    <row r="108" spans="1:78" s="53" customFormat="1" ht="30" hidden="1" customHeight="1" x14ac:dyDescent="0.3">
      <c r="A108" s="886" t="s">
        <v>82</v>
      </c>
      <c r="B108" s="884" t="s">
        <v>223</v>
      </c>
      <c r="C108" s="888" t="s">
        <v>196</v>
      </c>
      <c r="D108" s="890" t="s">
        <v>197</v>
      </c>
      <c r="E108" s="890"/>
      <c r="F108" s="890"/>
      <c r="G108" s="890"/>
      <c r="H108" s="890"/>
      <c r="I108" s="106" t="s">
        <v>198</v>
      </c>
      <c r="J108" s="891" t="s">
        <v>199</v>
      </c>
      <c r="K108" s="893"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hidden="1" thickBot="1" x14ac:dyDescent="0.35">
      <c r="A109" s="887"/>
      <c r="B109" s="885"/>
      <c r="C109" s="889"/>
      <c r="D109" s="107" t="s">
        <v>201</v>
      </c>
      <c r="E109" s="51" t="s">
        <v>202</v>
      </c>
      <c r="F109" s="107" t="s">
        <v>203</v>
      </c>
      <c r="G109" s="107" t="s">
        <v>204</v>
      </c>
      <c r="H109" s="107" t="s">
        <v>221</v>
      </c>
      <c r="I109" s="52" t="s">
        <v>206</v>
      </c>
      <c r="J109" s="892"/>
      <c r="K109" s="894"/>
    </row>
    <row r="110" spans="1:78" ht="20.25" hidden="1" customHeight="1" x14ac:dyDescent="0.25">
      <c r="A110" s="857" t="str">
        <f>DESCRIPCION!A18</f>
        <v>f</v>
      </c>
      <c r="B110" s="627">
        <f>DESCRIPCION!D20</f>
        <v>0</v>
      </c>
      <c r="C110" s="858"/>
      <c r="D110" s="861" t="s">
        <v>207</v>
      </c>
      <c r="E110" s="123" t="s">
        <v>208</v>
      </c>
      <c r="F110" s="69" t="s">
        <v>169</v>
      </c>
      <c r="G110" s="124">
        <f>IF(F110="Asignado",15,0)</f>
        <v>0</v>
      </c>
      <c r="H110" s="880" t="str">
        <f>IF(AND(G117&gt;0,G117&lt;=85),"Débil",IF(AND(G117&gt;85,G117&lt;=95),"Moderado",IF(G117&gt;96,"Fuerte"," ")))</f>
        <v xml:space="preserve"> </v>
      </c>
      <c r="I110" s="864" t="s">
        <v>169</v>
      </c>
      <c r="J110" s="85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55" t="str">
        <f>IF(J110="Fuerte","NO",IF(J110=" "," ","SI"))</f>
        <v xml:space="preserve"> </v>
      </c>
    </row>
    <row r="111" spans="1:78" ht="27.6" hidden="1" x14ac:dyDescent="0.25">
      <c r="A111" s="858"/>
      <c r="B111" s="628"/>
      <c r="C111" s="858"/>
      <c r="D111" s="861"/>
      <c r="E111" s="102" t="s">
        <v>209</v>
      </c>
      <c r="F111" s="67" t="s">
        <v>169</v>
      </c>
      <c r="G111" s="66">
        <f>IF(F111="Adecuado",15,0)</f>
        <v>0</v>
      </c>
      <c r="H111" s="880"/>
      <c r="I111" s="882"/>
      <c r="J111" s="876"/>
      <c r="K111" s="878"/>
    </row>
    <row r="112" spans="1:78" ht="42.75" hidden="1" customHeight="1" x14ac:dyDescent="0.25">
      <c r="A112" s="858"/>
      <c r="B112" s="628"/>
      <c r="C112" s="858"/>
      <c r="D112" s="50" t="s">
        <v>210</v>
      </c>
      <c r="E112" s="102" t="s">
        <v>211</v>
      </c>
      <c r="F112" s="67" t="s">
        <v>169</v>
      </c>
      <c r="G112" s="66">
        <f>IF(F112="Oportuna",15,0)</f>
        <v>0</v>
      </c>
      <c r="H112" s="880"/>
      <c r="I112" s="882"/>
      <c r="J112" s="876"/>
      <c r="K112" s="878"/>
    </row>
    <row r="113" spans="1:78" ht="41.4" hidden="1" x14ac:dyDescent="0.25">
      <c r="A113" s="858"/>
      <c r="B113" s="628"/>
      <c r="C113" s="858"/>
      <c r="D113" s="50" t="s">
        <v>212</v>
      </c>
      <c r="E113" s="102" t="s">
        <v>213</v>
      </c>
      <c r="F113" s="213" t="s">
        <v>169</v>
      </c>
      <c r="G113" s="66">
        <f>IF(F113="Prevenir",15,IF(F113="Detectar",10,0))</f>
        <v>0</v>
      </c>
      <c r="H113" s="880"/>
      <c r="I113" s="882"/>
      <c r="J113" s="876"/>
      <c r="K113" s="878"/>
    </row>
    <row r="114" spans="1:78" ht="27.6" hidden="1" x14ac:dyDescent="0.25">
      <c r="A114" s="858"/>
      <c r="B114" s="628"/>
      <c r="C114" s="858"/>
      <c r="D114" s="50" t="s">
        <v>214</v>
      </c>
      <c r="E114" s="102" t="s">
        <v>215</v>
      </c>
      <c r="F114" s="67" t="s">
        <v>169</v>
      </c>
      <c r="G114" s="66">
        <f>IF(F114="Confiable",15,0)</f>
        <v>0</v>
      </c>
      <c r="H114" s="880"/>
      <c r="I114" s="882"/>
      <c r="J114" s="876"/>
      <c r="K114" s="878"/>
    </row>
    <row r="115" spans="1:78" ht="41.4" hidden="1" x14ac:dyDescent="0.25">
      <c r="A115" s="858"/>
      <c r="B115" s="628"/>
      <c r="C115" s="858"/>
      <c r="D115" s="50" t="s">
        <v>216</v>
      </c>
      <c r="E115" s="102" t="s">
        <v>217</v>
      </c>
      <c r="F115" s="213" t="s">
        <v>169</v>
      </c>
      <c r="G115" s="66">
        <f>IF(F115="Se investigan y se resuelven oportunamente",15,0)</f>
        <v>0</v>
      </c>
      <c r="H115" s="880"/>
      <c r="I115" s="882"/>
      <c r="J115" s="876"/>
      <c r="K115" s="878"/>
    </row>
    <row r="116" spans="1:78" ht="27.6" hidden="1" x14ac:dyDescent="0.25">
      <c r="A116" s="859"/>
      <c r="B116" s="629"/>
      <c r="C116" s="859"/>
      <c r="D116" s="45" t="s">
        <v>218</v>
      </c>
      <c r="E116" s="102" t="s">
        <v>219</v>
      </c>
      <c r="F116" s="67" t="s">
        <v>169</v>
      </c>
      <c r="G116" s="66">
        <f>IF(F116="Completa",10,IF(F116="Incompleta",5,0))</f>
        <v>0</v>
      </c>
      <c r="H116" s="881"/>
      <c r="I116" s="883"/>
      <c r="J116" s="877"/>
      <c r="K116" s="879"/>
    </row>
    <row r="117" spans="1:78" ht="15" hidden="1" thickBot="1" x14ac:dyDescent="0.3">
      <c r="A117" s="119"/>
      <c r="B117" s="120"/>
      <c r="C117" s="56"/>
      <c r="D117" s="57"/>
      <c r="E117" s="58" t="s">
        <v>220</v>
      </c>
      <c r="F117" s="16"/>
      <c r="G117" s="16">
        <f>SUM(G110:G116)</f>
        <v>0</v>
      </c>
      <c r="H117" s="129"/>
      <c r="I117" s="130"/>
      <c r="J117" s="130"/>
      <c r="K117" s="131"/>
    </row>
    <row r="118" spans="1:78" ht="14.4" hidden="1" thickBot="1" x14ac:dyDescent="0.3">
      <c r="A118" s="55"/>
    </row>
    <row r="119" spans="1:78" s="54" customFormat="1" ht="30" hidden="1" customHeight="1" x14ac:dyDescent="0.3">
      <c r="A119" s="865" t="s">
        <v>82</v>
      </c>
      <c r="B119" s="884" t="s">
        <v>223</v>
      </c>
      <c r="C119" s="867" t="s">
        <v>196</v>
      </c>
      <c r="D119" s="869" t="s">
        <v>197</v>
      </c>
      <c r="E119" s="870"/>
      <c r="F119" s="870"/>
      <c r="G119" s="870"/>
      <c r="H119" s="871"/>
      <c r="I119" s="106" t="s">
        <v>198</v>
      </c>
      <c r="J119" s="872" t="s">
        <v>199</v>
      </c>
      <c r="K119" s="874" t="s">
        <v>200</v>
      </c>
    </row>
    <row r="120" spans="1:78" s="54" customFormat="1" ht="55.8" hidden="1" thickBot="1" x14ac:dyDescent="0.35">
      <c r="A120" s="866"/>
      <c r="B120" s="885"/>
      <c r="C120" s="868"/>
      <c r="D120" s="107" t="s">
        <v>201</v>
      </c>
      <c r="E120" s="51" t="s">
        <v>202</v>
      </c>
      <c r="F120" s="107" t="s">
        <v>203</v>
      </c>
      <c r="G120" s="107" t="s">
        <v>204</v>
      </c>
      <c r="H120" s="107" t="s">
        <v>221</v>
      </c>
      <c r="I120" s="52" t="s">
        <v>206</v>
      </c>
      <c r="J120" s="873"/>
      <c r="K120" s="875"/>
    </row>
    <row r="121" spans="1:78" ht="20.25" hidden="1" customHeight="1" x14ac:dyDescent="0.25">
      <c r="A121" s="857" t="str">
        <f>DESCRIPCION!A18</f>
        <v>f</v>
      </c>
      <c r="B121" s="627">
        <f>DESCRIPCION!D21</f>
        <v>0</v>
      </c>
      <c r="C121" s="857"/>
      <c r="D121" s="860" t="s">
        <v>207</v>
      </c>
      <c r="E121" s="123" t="s">
        <v>208</v>
      </c>
      <c r="F121" s="69" t="s">
        <v>169</v>
      </c>
      <c r="G121" s="124">
        <f>IF(F121="Asignado",15,0)</f>
        <v>0</v>
      </c>
      <c r="H121" s="850" t="str">
        <f>IF(AND(G128&gt;0,G128&lt;=85),"Débil",IF(AND(G128&gt;85,G128&lt;=95),"Moderado",IF(G128&gt;96,"Fuerte"," ")))</f>
        <v xml:space="preserve"> </v>
      </c>
      <c r="I121" s="862" t="s">
        <v>169</v>
      </c>
      <c r="J121" s="85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53" t="str">
        <f>IF(J121="Fuerte","NO",IF(J121=" "," ","SI"))</f>
        <v xml:space="preserve"> </v>
      </c>
    </row>
    <row r="122" spans="1:78" ht="27.6" hidden="1" x14ac:dyDescent="0.25">
      <c r="A122" s="858"/>
      <c r="B122" s="628"/>
      <c r="C122" s="858"/>
      <c r="D122" s="861"/>
      <c r="E122" s="102" t="s">
        <v>209</v>
      </c>
      <c r="F122" s="67" t="s">
        <v>169</v>
      </c>
      <c r="G122" s="66">
        <f>IF(F122="Adecuado",15,0)</f>
        <v>0</v>
      </c>
      <c r="H122" s="851"/>
      <c r="I122" s="863"/>
      <c r="J122" s="851"/>
      <c r="K122" s="854"/>
    </row>
    <row r="123" spans="1:78" ht="27.6" hidden="1" x14ac:dyDescent="0.25">
      <c r="A123" s="858"/>
      <c r="B123" s="628"/>
      <c r="C123" s="858"/>
      <c r="D123" s="50" t="s">
        <v>210</v>
      </c>
      <c r="E123" s="102" t="s">
        <v>211</v>
      </c>
      <c r="F123" s="67" t="s">
        <v>169</v>
      </c>
      <c r="G123" s="66">
        <f>IF(F123="Oportuna",15,0)</f>
        <v>0</v>
      </c>
      <c r="H123" s="851"/>
      <c r="I123" s="863"/>
      <c r="J123" s="851"/>
      <c r="K123" s="854"/>
    </row>
    <row r="124" spans="1:78" ht="41.4" hidden="1" x14ac:dyDescent="0.25">
      <c r="A124" s="858"/>
      <c r="B124" s="628"/>
      <c r="C124" s="858"/>
      <c r="D124" s="50" t="s">
        <v>212</v>
      </c>
      <c r="E124" s="102" t="s">
        <v>213</v>
      </c>
      <c r="F124" s="213" t="s">
        <v>169</v>
      </c>
      <c r="G124" s="66">
        <f>IF(F124="Prevenir",15,IF(F124="Detectar",10,0))</f>
        <v>0</v>
      </c>
      <c r="H124" s="851"/>
      <c r="I124" s="863"/>
      <c r="J124" s="851"/>
      <c r="K124" s="854"/>
    </row>
    <row r="125" spans="1:78" ht="27.6" hidden="1" x14ac:dyDescent="0.25">
      <c r="A125" s="858"/>
      <c r="B125" s="628"/>
      <c r="C125" s="858"/>
      <c r="D125" s="50" t="s">
        <v>214</v>
      </c>
      <c r="E125" s="102" t="s">
        <v>215</v>
      </c>
      <c r="F125" s="67" t="s">
        <v>169</v>
      </c>
      <c r="G125" s="66">
        <f>IF(F125="Confiable",15,0)</f>
        <v>0</v>
      </c>
      <c r="H125" s="851"/>
      <c r="I125" s="863"/>
      <c r="J125" s="851"/>
      <c r="K125" s="854"/>
    </row>
    <row r="126" spans="1:78" ht="41.4" hidden="1" x14ac:dyDescent="0.25">
      <c r="A126" s="858"/>
      <c r="B126" s="628"/>
      <c r="C126" s="858"/>
      <c r="D126" s="50" t="s">
        <v>216</v>
      </c>
      <c r="E126" s="102" t="s">
        <v>217</v>
      </c>
      <c r="F126" s="213" t="s">
        <v>169</v>
      </c>
      <c r="G126" s="66">
        <f>IF(F126="Se investigan y se resuelven oportunamente",15,0)</f>
        <v>0</v>
      </c>
      <c r="H126" s="851"/>
      <c r="I126" s="863"/>
      <c r="J126" s="851"/>
      <c r="K126" s="854"/>
    </row>
    <row r="127" spans="1:78" ht="27.6" hidden="1" x14ac:dyDescent="0.25">
      <c r="A127" s="859"/>
      <c r="B127" s="629"/>
      <c r="C127" s="859"/>
      <c r="D127" s="45" t="s">
        <v>218</v>
      </c>
      <c r="E127" s="102" t="s">
        <v>219</v>
      </c>
      <c r="F127" s="67" t="s">
        <v>169</v>
      </c>
      <c r="G127" s="66">
        <f>IF(F127="Completa",10,IF(F127="Incompleta",5,0))</f>
        <v>0</v>
      </c>
      <c r="H127" s="852"/>
      <c r="I127" s="864"/>
      <c r="J127" s="852"/>
      <c r="K127" s="855"/>
    </row>
    <row r="128" spans="1:78" s="60" customFormat="1" ht="15" hidden="1" thickBot="1" x14ac:dyDescent="0.3">
      <c r="A128" s="119"/>
      <c r="B128" s="120"/>
      <c r="C128" s="56"/>
      <c r="D128" s="57"/>
      <c r="E128" s="58" t="s">
        <v>220</v>
      </c>
      <c r="F128" s="16"/>
      <c r="G128" s="16">
        <f>SUM(G121:G127)</f>
        <v>0</v>
      </c>
      <c r="H128" s="129"/>
      <c r="I128" s="130"/>
      <c r="J128" s="130"/>
      <c r="K128" s="13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hidden="1" thickBot="1" x14ac:dyDescent="0.3"/>
    <row r="130" spans="1:78" s="53" customFormat="1" ht="30" hidden="1" customHeight="1" x14ac:dyDescent="0.3">
      <c r="A130" s="865" t="s">
        <v>82</v>
      </c>
      <c r="B130" s="884" t="s">
        <v>223</v>
      </c>
      <c r="C130" s="867" t="s">
        <v>196</v>
      </c>
      <c r="D130" s="869" t="s">
        <v>197</v>
      </c>
      <c r="E130" s="870"/>
      <c r="F130" s="870"/>
      <c r="G130" s="870"/>
      <c r="H130" s="871"/>
      <c r="I130" s="106" t="s">
        <v>198</v>
      </c>
      <c r="J130" s="872" t="s">
        <v>199</v>
      </c>
      <c r="K130" s="874"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hidden="1" thickBot="1" x14ac:dyDescent="0.35">
      <c r="A131" s="866"/>
      <c r="B131" s="885"/>
      <c r="C131" s="868"/>
      <c r="D131" s="107" t="s">
        <v>201</v>
      </c>
      <c r="E131" s="51" t="s">
        <v>202</v>
      </c>
      <c r="F131" s="107" t="s">
        <v>203</v>
      </c>
      <c r="G131" s="107" t="s">
        <v>204</v>
      </c>
      <c r="H131" s="107" t="s">
        <v>221</v>
      </c>
      <c r="I131" s="52" t="s">
        <v>206</v>
      </c>
      <c r="J131" s="873"/>
      <c r="K131" s="875"/>
    </row>
    <row r="132" spans="1:78" ht="20.25" hidden="1" customHeight="1" x14ac:dyDescent="0.25">
      <c r="A132" s="857" t="str">
        <f>DESCRIPCION!A18</f>
        <v>f</v>
      </c>
      <c r="B132" s="627">
        <f>DESCRIPCION!D22</f>
        <v>0</v>
      </c>
      <c r="C132" s="857"/>
      <c r="D132" s="860" t="s">
        <v>207</v>
      </c>
      <c r="E132" s="123" t="s">
        <v>208</v>
      </c>
      <c r="F132" s="69" t="s">
        <v>169</v>
      </c>
      <c r="G132" s="124">
        <f>IF(F132="Asignado",15,0)</f>
        <v>0</v>
      </c>
      <c r="H132" s="850" t="str">
        <f>IF(AND(G139&gt;0,G139&lt;=85),"Débil",IF(AND(G139&gt;85,G139&lt;=95),"Moderado",IF(G139&gt;96,"Fuerte"," ")))</f>
        <v xml:space="preserve"> </v>
      </c>
      <c r="I132" s="862" t="s">
        <v>169</v>
      </c>
      <c r="J132" s="85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53" t="str">
        <f>IF(J132="Fuerte","NO",IF(J132=" "," ","SI"))</f>
        <v xml:space="preserve"> </v>
      </c>
    </row>
    <row r="133" spans="1:78" ht="27.6" hidden="1" x14ac:dyDescent="0.25">
      <c r="A133" s="858"/>
      <c r="B133" s="628"/>
      <c r="C133" s="858"/>
      <c r="D133" s="861"/>
      <c r="E133" s="102" t="s">
        <v>209</v>
      </c>
      <c r="F133" s="67" t="s">
        <v>169</v>
      </c>
      <c r="G133" s="66">
        <f>IF(F133="Adecuado",15,0)</f>
        <v>0</v>
      </c>
      <c r="H133" s="851"/>
      <c r="I133" s="863"/>
      <c r="J133" s="851"/>
      <c r="K133" s="854"/>
    </row>
    <row r="134" spans="1:78" ht="27.6" hidden="1" x14ac:dyDescent="0.25">
      <c r="A134" s="858"/>
      <c r="B134" s="628"/>
      <c r="C134" s="858"/>
      <c r="D134" s="50" t="s">
        <v>210</v>
      </c>
      <c r="E134" s="102" t="s">
        <v>211</v>
      </c>
      <c r="F134" s="67" t="s">
        <v>169</v>
      </c>
      <c r="G134" s="66">
        <f>IF(F134="Oportuna",15,0)</f>
        <v>0</v>
      </c>
      <c r="H134" s="851"/>
      <c r="I134" s="863"/>
      <c r="J134" s="851"/>
      <c r="K134" s="854"/>
    </row>
    <row r="135" spans="1:78" ht="41.4" hidden="1" x14ac:dyDescent="0.25">
      <c r="A135" s="858"/>
      <c r="B135" s="628"/>
      <c r="C135" s="858"/>
      <c r="D135" s="50" t="s">
        <v>212</v>
      </c>
      <c r="E135" s="102" t="s">
        <v>213</v>
      </c>
      <c r="F135" s="213" t="s">
        <v>169</v>
      </c>
      <c r="G135" s="66">
        <f>IF(F135="Prevenir",15,IF(F135="Detectar",10,0))</f>
        <v>0</v>
      </c>
      <c r="H135" s="851"/>
      <c r="I135" s="863"/>
      <c r="J135" s="851"/>
      <c r="K135" s="854"/>
    </row>
    <row r="136" spans="1:78" ht="27.6" hidden="1" x14ac:dyDescent="0.25">
      <c r="A136" s="858"/>
      <c r="B136" s="628"/>
      <c r="C136" s="858"/>
      <c r="D136" s="50" t="s">
        <v>214</v>
      </c>
      <c r="E136" s="102" t="s">
        <v>215</v>
      </c>
      <c r="F136" s="67" t="s">
        <v>169</v>
      </c>
      <c r="G136" s="66">
        <f>IF(F136="Confiable",15,0)</f>
        <v>0</v>
      </c>
      <c r="H136" s="851"/>
      <c r="I136" s="863"/>
      <c r="J136" s="851"/>
      <c r="K136" s="854"/>
    </row>
    <row r="137" spans="1:78" ht="41.4" hidden="1" x14ac:dyDescent="0.25">
      <c r="A137" s="858"/>
      <c r="B137" s="628"/>
      <c r="C137" s="858"/>
      <c r="D137" s="50" t="s">
        <v>216</v>
      </c>
      <c r="E137" s="102" t="s">
        <v>217</v>
      </c>
      <c r="F137" s="213" t="s">
        <v>169</v>
      </c>
      <c r="G137" s="66">
        <f>IF(F137="Se investigan y se resuelven oportunamente",15,0)</f>
        <v>0</v>
      </c>
      <c r="H137" s="851"/>
      <c r="I137" s="863"/>
      <c r="J137" s="851"/>
      <c r="K137" s="854"/>
    </row>
    <row r="138" spans="1:78" ht="27.6" hidden="1" x14ac:dyDescent="0.25">
      <c r="A138" s="859"/>
      <c r="B138" s="629"/>
      <c r="C138" s="859"/>
      <c r="D138" s="45" t="s">
        <v>218</v>
      </c>
      <c r="E138" s="102" t="s">
        <v>219</v>
      </c>
      <c r="F138" s="67" t="s">
        <v>169</v>
      </c>
      <c r="G138" s="66">
        <f>IF(F138="Completa",10,IF(F138="Incompleta",5,0))</f>
        <v>0</v>
      </c>
      <c r="H138" s="852"/>
      <c r="I138" s="864"/>
      <c r="J138" s="852"/>
      <c r="K138" s="855"/>
    </row>
    <row r="139" spans="1:78" ht="15" hidden="1" thickBot="1" x14ac:dyDescent="0.3">
      <c r="A139" s="119"/>
      <c r="B139" s="120"/>
      <c r="C139" s="56"/>
      <c r="D139" s="57"/>
      <c r="E139" s="58" t="s">
        <v>220</v>
      </c>
      <c r="F139" s="16"/>
      <c r="G139" s="16">
        <f>SUM(G132:G138)</f>
        <v>0</v>
      </c>
      <c r="H139" s="129"/>
      <c r="I139" s="130"/>
      <c r="J139" s="130"/>
      <c r="K139" s="131"/>
    </row>
    <row r="140" spans="1:78" ht="14.4" hidden="1" thickBot="1" x14ac:dyDescent="0.3">
      <c r="A140" s="55"/>
    </row>
    <row r="141" spans="1:78" s="54" customFormat="1" ht="30" hidden="1" customHeight="1" x14ac:dyDescent="0.3">
      <c r="A141" s="865" t="s">
        <v>82</v>
      </c>
      <c r="B141" s="884" t="s">
        <v>223</v>
      </c>
      <c r="C141" s="867" t="s">
        <v>196</v>
      </c>
      <c r="D141" s="869" t="s">
        <v>197</v>
      </c>
      <c r="E141" s="870"/>
      <c r="F141" s="870"/>
      <c r="G141" s="870"/>
      <c r="H141" s="871"/>
      <c r="I141" s="106" t="s">
        <v>198</v>
      </c>
      <c r="J141" s="872" t="s">
        <v>199</v>
      </c>
      <c r="K141" s="874" t="s">
        <v>200</v>
      </c>
    </row>
    <row r="142" spans="1:78" s="54" customFormat="1" ht="55.8" hidden="1" thickBot="1" x14ac:dyDescent="0.35">
      <c r="A142" s="866"/>
      <c r="B142" s="885"/>
      <c r="C142" s="868"/>
      <c r="D142" s="107" t="s">
        <v>201</v>
      </c>
      <c r="E142" s="51" t="s">
        <v>202</v>
      </c>
      <c r="F142" s="107" t="s">
        <v>203</v>
      </c>
      <c r="G142" s="107" t="s">
        <v>204</v>
      </c>
      <c r="H142" s="107" t="s">
        <v>221</v>
      </c>
      <c r="I142" s="52" t="s">
        <v>206</v>
      </c>
      <c r="J142" s="873"/>
      <c r="K142" s="875"/>
    </row>
    <row r="143" spans="1:78" ht="20.25" hidden="1" customHeight="1" x14ac:dyDescent="0.25">
      <c r="A143" s="857" t="str">
        <f>DESCRIPCION!A21</f>
        <v>g</v>
      </c>
      <c r="B143" s="627">
        <f>DESCRIPCION!D23</f>
        <v>0</v>
      </c>
      <c r="C143" s="857"/>
      <c r="D143" s="860" t="s">
        <v>207</v>
      </c>
      <c r="E143" s="123" t="s">
        <v>208</v>
      </c>
      <c r="F143" s="69" t="s">
        <v>169</v>
      </c>
      <c r="G143" s="124">
        <f>IF(F143="Asignado",15,0)</f>
        <v>0</v>
      </c>
      <c r="H143" s="850" t="str">
        <f>IF(AND(G150&gt;0,G150&lt;=85),"Débil",IF(AND(G150&gt;85,G150&lt;=95),"Moderado",IF(G150&gt;96,"Fuerte"," ")))</f>
        <v xml:space="preserve"> </v>
      </c>
      <c r="I143" s="862" t="s">
        <v>169</v>
      </c>
      <c r="J143" s="85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53" t="str">
        <f>IF(J143="Fuerte","NO",IF(J143=" "," ","SI"))</f>
        <v xml:space="preserve"> </v>
      </c>
    </row>
    <row r="144" spans="1:78" ht="27.6" hidden="1" x14ac:dyDescent="0.25">
      <c r="A144" s="858"/>
      <c r="B144" s="628"/>
      <c r="C144" s="858"/>
      <c r="D144" s="861"/>
      <c r="E144" s="102" t="s">
        <v>209</v>
      </c>
      <c r="F144" s="67" t="s">
        <v>169</v>
      </c>
      <c r="G144" s="66">
        <f>IF(F144="Adecuado",15,0)</f>
        <v>0</v>
      </c>
      <c r="H144" s="851"/>
      <c r="I144" s="863"/>
      <c r="J144" s="851"/>
      <c r="K144" s="854"/>
    </row>
    <row r="145" spans="1:98" ht="27.6" hidden="1" x14ac:dyDescent="0.25">
      <c r="A145" s="858"/>
      <c r="B145" s="628"/>
      <c r="C145" s="858"/>
      <c r="D145" s="50" t="s">
        <v>210</v>
      </c>
      <c r="E145" s="102" t="s">
        <v>211</v>
      </c>
      <c r="F145" s="67" t="s">
        <v>169</v>
      </c>
      <c r="G145" s="66">
        <f>IF(F145="Oportuna",15,0)</f>
        <v>0</v>
      </c>
      <c r="H145" s="851"/>
      <c r="I145" s="863"/>
      <c r="J145" s="851"/>
      <c r="K145" s="854"/>
    </row>
    <row r="146" spans="1:98" ht="41.4" hidden="1" x14ac:dyDescent="0.25">
      <c r="A146" s="858"/>
      <c r="B146" s="628"/>
      <c r="C146" s="858"/>
      <c r="D146" s="50" t="s">
        <v>212</v>
      </c>
      <c r="E146" s="102" t="s">
        <v>213</v>
      </c>
      <c r="F146" s="213" t="s">
        <v>169</v>
      </c>
      <c r="G146" s="66">
        <f>IF(F146="Prevenir",15,IF(F146="Detectar",10,0))</f>
        <v>0</v>
      </c>
      <c r="H146" s="851"/>
      <c r="I146" s="863"/>
      <c r="J146" s="851"/>
      <c r="K146" s="854"/>
    </row>
    <row r="147" spans="1:98" ht="27.6" hidden="1" x14ac:dyDescent="0.25">
      <c r="A147" s="858"/>
      <c r="B147" s="628"/>
      <c r="C147" s="858"/>
      <c r="D147" s="50" t="s">
        <v>214</v>
      </c>
      <c r="E147" s="102" t="s">
        <v>215</v>
      </c>
      <c r="F147" s="67" t="s">
        <v>169</v>
      </c>
      <c r="G147" s="66">
        <f>IF(F147="Confiable",15,0)</f>
        <v>0</v>
      </c>
      <c r="H147" s="851"/>
      <c r="I147" s="863"/>
      <c r="J147" s="851"/>
      <c r="K147" s="854"/>
    </row>
    <row r="148" spans="1:98" ht="41.4" hidden="1" x14ac:dyDescent="0.25">
      <c r="A148" s="858"/>
      <c r="B148" s="628"/>
      <c r="C148" s="858"/>
      <c r="D148" s="50" t="s">
        <v>216</v>
      </c>
      <c r="E148" s="102" t="s">
        <v>217</v>
      </c>
      <c r="F148" s="213" t="s">
        <v>169</v>
      </c>
      <c r="G148" s="66">
        <f>IF(F148="Se investigan y se resuelven oportunamente",15,0)</f>
        <v>0</v>
      </c>
      <c r="H148" s="851"/>
      <c r="I148" s="863"/>
      <c r="J148" s="851"/>
      <c r="K148" s="854"/>
    </row>
    <row r="149" spans="1:98" ht="27.6" hidden="1" x14ac:dyDescent="0.25">
      <c r="A149" s="859"/>
      <c r="B149" s="629"/>
      <c r="C149" s="859"/>
      <c r="D149" s="45" t="s">
        <v>218</v>
      </c>
      <c r="E149" s="102" t="s">
        <v>219</v>
      </c>
      <c r="F149" s="67" t="s">
        <v>169</v>
      </c>
      <c r="G149" s="66">
        <f>IF(F149="Completa",10,IF(F149="Incompleta",5,0))</f>
        <v>0</v>
      </c>
      <c r="H149" s="852"/>
      <c r="I149" s="864"/>
      <c r="J149" s="852"/>
      <c r="K149" s="855"/>
    </row>
    <row r="150" spans="1:98" s="60" customFormat="1" ht="15" hidden="1" thickBot="1" x14ac:dyDescent="0.3">
      <c r="A150" s="119"/>
      <c r="B150" s="120"/>
      <c r="C150" s="56"/>
      <c r="D150" s="57"/>
      <c r="E150" s="58" t="s">
        <v>220</v>
      </c>
      <c r="F150" s="16"/>
      <c r="G150" s="16">
        <f>SUM(G143:G149)</f>
        <v>0</v>
      </c>
      <c r="H150" s="129"/>
      <c r="I150" s="130"/>
      <c r="J150" s="130"/>
      <c r="K150" s="13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hidden="1" thickBot="1" x14ac:dyDescent="0.3"/>
    <row r="152" spans="1:98" ht="27.6" hidden="1" x14ac:dyDescent="0.25">
      <c r="A152" s="865" t="s">
        <v>82</v>
      </c>
      <c r="B152" s="884" t="s">
        <v>223</v>
      </c>
      <c r="C152" s="867" t="s">
        <v>196</v>
      </c>
      <c r="D152" s="869" t="s">
        <v>197</v>
      </c>
      <c r="E152" s="870"/>
      <c r="F152" s="870"/>
      <c r="G152" s="870"/>
      <c r="H152" s="871"/>
      <c r="I152" s="106" t="s">
        <v>198</v>
      </c>
      <c r="J152" s="872" t="s">
        <v>199</v>
      </c>
      <c r="K152" s="874" t="s">
        <v>200</v>
      </c>
    </row>
    <row r="153" spans="1:98" ht="55.8" hidden="1" thickBot="1" x14ac:dyDescent="0.3">
      <c r="A153" s="866"/>
      <c r="B153" s="885"/>
      <c r="C153" s="868"/>
      <c r="D153" s="107" t="s">
        <v>201</v>
      </c>
      <c r="E153" s="51" t="s">
        <v>202</v>
      </c>
      <c r="F153" s="107" t="s">
        <v>203</v>
      </c>
      <c r="G153" s="107" t="s">
        <v>204</v>
      </c>
      <c r="H153" s="107" t="s">
        <v>221</v>
      </c>
      <c r="I153" s="52" t="s">
        <v>206</v>
      </c>
      <c r="J153" s="873"/>
      <c r="K153" s="875"/>
    </row>
    <row r="154" spans="1:98" hidden="1" x14ac:dyDescent="0.25">
      <c r="A154" s="857" t="str">
        <f>DESCRIPCION!A21</f>
        <v>g</v>
      </c>
      <c r="B154" s="627">
        <f>DESCRIPCION!D24</f>
        <v>0</v>
      </c>
      <c r="C154" s="857"/>
      <c r="D154" s="860" t="s">
        <v>207</v>
      </c>
      <c r="E154" s="123" t="s">
        <v>208</v>
      </c>
      <c r="F154" s="69" t="s">
        <v>169</v>
      </c>
      <c r="G154" s="124">
        <f>IF(F154="Asignado",15,0)</f>
        <v>0</v>
      </c>
      <c r="H154" s="850" t="str">
        <f>IF(AND(G161&gt;0,G161&lt;=85),"Débil",IF(AND(G161&gt;85,G161&lt;=95),"Moderado",IF(G161&gt;96,"Fuerte"," ")))</f>
        <v xml:space="preserve"> </v>
      </c>
      <c r="I154" s="862" t="s">
        <v>169</v>
      </c>
      <c r="J154" s="85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53" t="str">
        <f>IF(J154="Fuerte","NO",IF(J154=" "," ","SI"))</f>
        <v xml:space="preserve"> </v>
      </c>
    </row>
    <row r="155" spans="1:98" ht="27.6" hidden="1" x14ac:dyDescent="0.25">
      <c r="A155" s="858"/>
      <c r="B155" s="628"/>
      <c r="C155" s="858"/>
      <c r="D155" s="861"/>
      <c r="E155" s="102" t="s">
        <v>209</v>
      </c>
      <c r="F155" s="67" t="s">
        <v>169</v>
      </c>
      <c r="G155" s="66">
        <f>IF(F155="Adecuado",15,0)</f>
        <v>0</v>
      </c>
      <c r="H155" s="851"/>
      <c r="I155" s="863"/>
      <c r="J155" s="851"/>
      <c r="K155" s="854"/>
    </row>
    <row r="156" spans="1:98" ht="27.6" hidden="1" x14ac:dyDescent="0.25">
      <c r="A156" s="858"/>
      <c r="B156" s="628"/>
      <c r="C156" s="858"/>
      <c r="D156" s="50" t="s">
        <v>210</v>
      </c>
      <c r="E156" s="102" t="s">
        <v>211</v>
      </c>
      <c r="F156" s="67" t="s">
        <v>169</v>
      </c>
      <c r="G156" s="66">
        <f>IF(F156="Oportuna",15,0)</f>
        <v>0</v>
      </c>
      <c r="H156" s="851"/>
      <c r="I156" s="863"/>
      <c r="J156" s="851"/>
      <c r="K156" s="854"/>
    </row>
    <row r="157" spans="1:98" ht="41.4" hidden="1" x14ac:dyDescent="0.25">
      <c r="A157" s="858"/>
      <c r="B157" s="628"/>
      <c r="C157" s="858"/>
      <c r="D157" s="50" t="s">
        <v>212</v>
      </c>
      <c r="E157" s="102" t="s">
        <v>213</v>
      </c>
      <c r="F157" s="213" t="s">
        <v>169</v>
      </c>
      <c r="G157" s="66">
        <f>IF(F157="Prevenir",15,IF(F157="Detectar",10,0))</f>
        <v>0</v>
      </c>
      <c r="H157" s="851"/>
      <c r="I157" s="863"/>
      <c r="J157" s="851"/>
      <c r="K157" s="854"/>
    </row>
    <row r="158" spans="1:98" ht="27.6" hidden="1" x14ac:dyDescent="0.25">
      <c r="A158" s="858"/>
      <c r="B158" s="628"/>
      <c r="C158" s="858"/>
      <c r="D158" s="50" t="s">
        <v>214</v>
      </c>
      <c r="E158" s="102" t="s">
        <v>215</v>
      </c>
      <c r="F158" s="67" t="s">
        <v>169</v>
      </c>
      <c r="G158" s="66">
        <f>IF(F158="Confiable",15,0)</f>
        <v>0</v>
      </c>
      <c r="H158" s="851"/>
      <c r="I158" s="863"/>
      <c r="J158" s="851"/>
      <c r="K158" s="854"/>
    </row>
    <row r="159" spans="1:98" ht="41.4" hidden="1" x14ac:dyDescent="0.25">
      <c r="A159" s="858"/>
      <c r="B159" s="628"/>
      <c r="C159" s="858"/>
      <c r="D159" s="50" t="s">
        <v>216</v>
      </c>
      <c r="E159" s="102" t="s">
        <v>217</v>
      </c>
      <c r="F159" s="213" t="s">
        <v>169</v>
      </c>
      <c r="G159" s="66">
        <f>IF(F159="Se investigan y se resuelven oportunamente",15,0)</f>
        <v>0</v>
      </c>
      <c r="H159" s="851"/>
      <c r="I159" s="863"/>
      <c r="J159" s="851"/>
      <c r="K159" s="854"/>
    </row>
    <row r="160" spans="1:98" ht="27.6" hidden="1" x14ac:dyDescent="0.25">
      <c r="A160" s="859"/>
      <c r="B160" s="629"/>
      <c r="C160" s="859"/>
      <c r="D160" s="45" t="s">
        <v>218</v>
      </c>
      <c r="E160" s="102" t="s">
        <v>219</v>
      </c>
      <c r="F160" s="67" t="s">
        <v>169</v>
      </c>
      <c r="G160" s="66">
        <f>IF(F160="Completa",10,IF(F160="Incompleta",5,0))</f>
        <v>0</v>
      </c>
      <c r="H160" s="852"/>
      <c r="I160" s="864"/>
      <c r="J160" s="852"/>
      <c r="K160" s="855"/>
    </row>
    <row r="161" spans="1:11" ht="15" hidden="1" thickBot="1" x14ac:dyDescent="0.3">
      <c r="A161" s="119"/>
      <c r="B161" s="120"/>
      <c r="C161" s="56"/>
      <c r="D161" s="57"/>
      <c r="E161" s="58" t="s">
        <v>220</v>
      </c>
      <c r="F161" s="16"/>
      <c r="G161" s="16">
        <f>SUM(G154:G160)</f>
        <v>0</v>
      </c>
      <c r="H161" s="129"/>
      <c r="I161" s="130"/>
      <c r="J161" s="130"/>
      <c r="K161" s="131"/>
    </row>
    <row r="162" spans="1:11" ht="14.4" hidden="1" thickBot="1" x14ac:dyDescent="0.3"/>
    <row r="163" spans="1:11" ht="30" hidden="1" customHeight="1" x14ac:dyDescent="0.25">
      <c r="A163" s="865" t="s">
        <v>82</v>
      </c>
      <c r="B163" s="884" t="s">
        <v>223</v>
      </c>
      <c r="C163" s="867" t="s">
        <v>196</v>
      </c>
      <c r="D163" s="869" t="s">
        <v>197</v>
      </c>
      <c r="E163" s="870"/>
      <c r="F163" s="870"/>
      <c r="G163" s="870"/>
      <c r="H163" s="871"/>
      <c r="I163" s="106" t="s">
        <v>198</v>
      </c>
      <c r="J163" s="872" t="s">
        <v>199</v>
      </c>
      <c r="K163" s="874" t="s">
        <v>200</v>
      </c>
    </row>
    <row r="164" spans="1:11" ht="55.8" hidden="1" thickBot="1" x14ac:dyDescent="0.3">
      <c r="A164" s="866"/>
      <c r="B164" s="885"/>
      <c r="C164" s="868"/>
      <c r="D164" s="107" t="s">
        <v>201</v>
      </c>
      <c r="E164" s="51" t="s">
        <v>202</v>
      </c>
      <c r="F164" s="107" t="s">
        <v>203</v>
      </c>
      <c r="G164" s="107" t="s">
        <v>204</v>
      </c>
      <c r="H164" s="107" t="s">
        <v>221</v>
      </c>
      <c r="I164" s="52" t="s">
        <v>206</v>
      </c>
      <c r="J164" s="873"/>
      <c r="K164" s="875"/>
    </row>
    <row r="165" spans="1:11" ht="14.25" hidden="1" customHeight="1" x14ac:dyDescent="0.25">
      <c r="A165" s="857" t="str">
        <f>DESCRIPCION!A21</f>
        <v>g</v>
      </c>
      <c r="B165" s="627">
        <f>DESCRIPCION!D25</f>
        <v>0</v>
      </c>
      <c r="C165" s="857"/>
      <c r="D165" s="860" t="s">
        <v>207</v>
      </c>
      <c r="E165" s="123" t="s">
        <v>208</v>
      </c>
      <c r="F165" s="69" t="s">
        <v>169</v>
      </c>
      <c r="G165" s="124">
        <f>IF(F165="Asignado",15,0)</f>
        <v>0</v>
      </c>
      <c r="H165" s="850" t="str">
        <f>IF(AND(G172&gt;0,G172&lt;=85),"Débil",IF(AND(G172&gt;85,G172&lt;=95),"Moderado",IF(G172&gt;96,"Fuerte"," ")))</f>
        <v xml:space="preserve"> </v>
      </c>
      <c r="I165" s="862" t="s">
        <v>169</v>
      </c>
      <c r="J165" s="85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53" t="str">
        <f>IF(J165="Fuerte","NO",IF(J165=" "," ","SI"))</f>
        <v xml:space="preserve"> </v>
      </c>
    </row>
    <row r="166" spans="1:11" ht="27.6" hidden="1" x14ac:dyDescent="0.25">
      <c r="A166" s="858"/>
      <c r="B166" s="628"/>
      <c r="C166" s="858"/>
      <c r="D166" s="861"/>
      <c r="E166" s="102" t="s">
        <v>209</v>
      </c>
      <c r="F166" s="67" t="s">
        <v>169</v>
      </c>
      <c r="G166" s="66">
        <f>IF(F166="Adecuado",15,0)</f>
        <v>0</v>
      </c>
      <c r="H166" s="851"/>
      <c r="I166" s="863"/>
      <c r="J166" s="851"/>
      <c r="K166" s="854"/>
    </row>
    <row r="167" spans="1:11" ht="27.6" hidden="1" x14ac:dyDescent="0.25">
      <c r="A167" s="858"/>
      <c r="B167" s="628"/>
      <c r="C167" s="858"/>
      <c r="D167" s="50" t="s">
        <v>210</v>
      </c>
      <c r="E167" s="102" t="s">
        <v>211</v>
      </c>
      <c r="F167" s="67" t="s">
        <v>169</v>
      </c>
      <c r="G167" s="66">
        <f>IF(F167="Oportuna",15,0)</f>
        <v>0</v>
      </c>
      <c r="H167" s="851"/>
      <c r="I167" s="863"/>
      <c r="J167" s="851"/>
      <c r="K167" s="854"/>
    </row>
    <row r="168" spans="1:11" ht="41.4" hidden="1" x14ac:dyDescent="0.25">
      <c r="A168" s="858"/>
      <c r="B168" s="628"/>
      <c r="C168" s="858"/>
      <c r="D168" s="50" t="s">
        <v>212</v>
      </c>
      <c r="E168" s="102" t="s">
        <v>213</v>
      </c>
      <c r="F168" s="213" t="s">
        <v>169</v>
      </c>
      <c r="G168" s="66">
        <f>IF(F168="Prevenir",15,IF(F168="Detectar",10,0))</f>
        <v>0</v>
      </c>
      <c r="H168" s="851"/>
      <c r="I168" s="863"/>
      <c r="J168" s="851"/>
      <c r="K168" s="854"/>
    </row>
    <row r="169" spans="1:11" ht="27.6" hidden="1" x14ac:dyDescent="0.25">
      <c r="A169" s="858"/>
      <c r="B169" s="628"/>
      <c r="C169" s="858"/>
      <c r="D169" s="50" t="s">
        <v>214</v>
      </c>
      <c r="E169" s="102" t="s">
        <v>215</v>
      </c>
      <c r="F169" s="67" t="s">
        <v>169</v>
      </c>
      <c r="G169" s="66">
        <f>IF(F169="Confiable",15,0)</f>
        <v>0</v>
      </c>
      <c r="H169" s="851"/>
      <c r="I169" s="863"/>
      <c r="J169" s="851"/>
      <c r="K169" s="854"/>
    </row>
    <row r="170" spans="1:11" ht="41.4" hidden="1" x14ac:dyDescent="0.25">
      <c r="A170" s="858"/>
      <c r="B170" s="628"/>
      <c r="C170" s="858"/>
      <c r="D170" s="50" t="s">
        <v>216</v>
      </c>
      <c r="E170" s="102" t="s">
        <v>217</v>
      </c>
      <c r="F170" s="213" t="s">
        <v>169</v>
      </c>
      <c r="G170" s="66">
        <f>IF(F170="Se investigan y se resuelven oportunamente",15,0)</f>
        <v>0</v>
      </c>
      <c r="H170" s="851"/>
      <c r="I170" s="863"/>
      <c r="J170" s="851"/>
      <c r="K170" s="854"/>
    </row>
    <row r="171" spans="1:11" ht="27.6" hidden="1" x14ac:dyDescent="0.25">
      <c r="A171" s="859"/>
      <c r="B171" s="629"/>
      <c r="C171" s="859"/>
      <c r="D171" s="45" t="s">
        <v>218</v>
      </c>
      <c r="E171" s="102" t="s">
        <v>219</v>
      </c>
      <c r="F171" s="67" t="s">
        <v>169</v>
      </c>
      <c r="G171" s="66">
        <f>IF(F171="Completa",10,IF(F171="Incompleta",5,0))</f>
        <v>0</v>
      </c>
      <c r="H171" s="852"/>
      <c r="I171" s="864"/>
      <c r="J171" s="852"/>
      <c r="K171" s="855"/>
    </row>
    <row r="172" spans="1:11" ht="15" hidden="1" thickBot="1" x14ac:dyDescent="0.3">
      <c r="A172" s="119"/>
      <c r="B172" s="120"/>
      <c r="C172" s="56"/>
      <c r="D172" s="57"/>
      <c r="E172" s="58" t="s">
        <v>220</v>
      </c>
      <c r="F172" s="16"/>
      <c r="G172" s="16">
        <f>SUM(G165:G171)</f>
        <v>0</v>
      </c>
      <c r="H172" s="129"/>
      <c r="I172" s="130"/>
      <c r="J172" s="130"/>
      <c r="K172" s="131"/>
    </row>
    <row r="173" spans="1:11" ht="14.4" hidden="1" thickBot="1" x14ac:dyDescent="0.3"/>
    <row r="174" spans="1:11" ht="27.6" hidden="1" x14ac:dyDescent="0.25">
      <c r="A174" s="865" t="s">
        <v>82</v>
      </c>
      <c r="B174" s="884" t="s">
        <v>223</v>
      </c>
      <c r="C174" s="867" t="s">
        <v>196</v>
      </c>
      <c r="D174" s="869" t="s">
        <v>197</v>
      </c>
      <c r="E174" s="870"/>
      <c r="F174" s="870"/>
      <c r="G174" s="870"/>
      <c r="H174" s="871"/>
      <c r="I174" s="106" t="s">
        <v>198</v>
      </c>
      <c r="J174" s="872" t="s">
        <v>199</v>
      </c>
      <c r="K174" s="874" t="s">
        <v>200</v>
      </c>
    </row>
    <row r="175" spans="1:11" ht="55.8" hidden="1" thickBot="1" x14ac:dyDescent="0.3">
      <c r="A175" s="866"/>
      <c r="B175" s="885"/>
      <c r="C175" s="868"/>
      <c r="D175" s="107" t="s">
        <v>201</v>
      </c>
      <c r="E175" s="51" t="s">
        <v>202</v>
      </c>
      <c r="F175" s="107" t="s">
        <v>203</v>
      </c>
      <c r="G175" s="107" t="s">
        <v>204</v>
      </c>
      <c r="H175" s="107" t="s">
        <v>221</v>
      </c>
      <c r="I175" s="52" t="s">
        <v>206</v>
      </c>
      <c r="J175" s="873"/>
      <c r="K175" s="875"/>
    </row>
    <row r="176" spans="1:11" hidden="1" x14ac:dyDescent="0.25">
      <c r="A176" s="857" t="str">
        <f>DESCRIPCION!A24</f>
        <v>h</v>
      </c>
      <c r="B176" s="627">
        <f>DESCRIPCION!D26</f>
        <v>0</v>
      </c>
      <c r="C176" s="857"/>
      <c r="D176" s="860" t="s">
        <v>207</v>
      </c>
      <c r="E176" s="123" t="s">
        <v>208</v>
      </c>
      <c r="F176" s="69" t="s">
        <v>171</v>
      </c>
      <c r="G176" s="124">
        <f>IF(F176="Asignado",15,0)</f>
        <v>0</v>
      </c>
      <c r="H176" s="850" t="str">
        <f>IF(AND(G183&gt;0,G183&lt;=85),"Débil",IF(AND(G183&gt;85,G183&lt;=95),"Moderado",IF(G183&gt;96,"Fuerte"," ")))</f>
        <v>Débil</v>
      </c>
      <c r="I176" s="862" t="s">
        <v>192</v>
      </c>
      <c r="J176" s="85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53" t="str">
        <f>IF(J176="Fuerte","NO",IF(J176=" "," ","SI"))</f>
        <v>SI</v>
      </c>
    </row>
    <row r="177" spans="1:11" ht="27.6" hidden="1" x14ac:dyDescent="0.25">
      <c r="A177" s="858"/>
      <c r="B177" s="628"/>
      <c r="C177" s="858"/>
      <c r="D177" s="861"/>
      <c r="E177" s="102" t="s">
        <v>209</v>
      </c>
      <c r="F177" s="67" t="s">
        <v>172</v>
      </c>
      <c r="G177" s="66">
        <f>IF(F177="Adecuado",15,0)</f>
        <v>15</v>
      </c>
      <c r="H177" s="851"/>
      <c r="I177" s="863"/>
      <c r="J177" s="851"/>
      <c r="K177" s="854"/>
    </row>
    <row r="178" spans="1:11" ht="27.6" hidden="1" x14ac:dyDescent="0.25">
      <c r="A178" s="858"/>
      <c r="B178" s="628"/>
      <c r="C178" s="858"/>
      <c r="D178" s="50" t="s">
        <v>210</v>
      </c>
      <c r="E178" s="102" t="s">
        <v>211</v>
      </c>
      <c r="F178" s="67" t="s">
        <v>175</v>
      </c>
      <c r="G178" s="66">
        <f>IF(F178="Oportuna",15,0)</f>
        <v>15</v>
      </c>
      <c r="H178" s="851"/>
      <c r="I178" s="863"/>
      <c r="J178" s="851"/>
      <c r="K178" s="854"/>
    </row>
    <row r="179" spans="1:11" ht="41.4" hidden="1" x14ac:dyDescent="0.25">
      <c r="A179" s="858"/>
      <c r="B179" s="628"/>
      <c r="C179" s="858"/>
      <c r="D179" s="50" t="s">
        <v>212</v>
      </c>
      <c r="E179" s="102" t="s">
        <v>213</v>
      </c>
      <c r="F179" s="213" t="s">
        <v>169</v>
      </c>
      <c r="G179" s="66">
        <f>IF(F179="Prevenir",15,IF(F179="Detectar",10,0))</f>
        <v>0</v>
      </c>
      <c r="H179" s="851"/>
      <c r="I179" s="863"/>
      <c r="J179" s="851"/>
      <c r="K179" s="854"/>
    </row>
    <row r="180" spans="1:11" ht="27.6" hidden="1" x14ac:dyDescent="0.25">
      <c r="A180" s="858"/>
      <c r="B180" s="628"/>
      <c r="C180" s="858"/>
      <c r="D180" s="50" t="s">
        <v>214</v>
      </c>
      <c r="E180" s="102" t="s">
        <v>215</v>
      </c>
      <c r="F180" s="67" t="s">
        <v>169</v>
      </c>
      <c r="G180" s="66">
        <f>IF(F180="Confiable",15,0)</f>
        <v>0</v>
      </c>
      <c r="H180" s="851"/>
      <c r="I180" s="863"/>
      <c r="J180" s="851"/>
      <c r="K180" s="854"/>
    </row>
    <row r="181" spans="1:11" ht="41.4" hidden="1" x14ac:dyDescent="0.25">
      <c r="A181" s="858"/>
      <c r="B181" s="628"/>
      <c r="C181" s="858"/>
      <c r="D181" s="50" t="s">
        <v>216</v>
      </c>
      <c r="E181" s="102" t="s">
        <v>217</v>
      </c>
      <c r="F181" s="213" t="s">
        <v>169</v>
      </c>
      <c r="G181" s="66">
        <f>IF(F181="Se investigan y se resuelven oportunamente",15,0)</f>
        <v>0</v>
      </c>
      <c r="H181" s="851"/>
      <c r="I181" s="863"/>
      <c r="J181" s="851"/>
      <c r="K181" s="854"/>
    </row>
    <row r="182" spans="1:11" ht="27.6" hidden="1" x14ac:dyDescent="0.25">
      <c r="A182" s="859"/>
      <c r="B182" s="629"/>
      <c r="C182" s="859"/>
      <c r="D182" s="45" t="s">
        <v>218</v>
      </c>
      <c r="E182" s="102" t="s">
        <v>219</v>
      </c>
      <c r="F182" s="67" t="s">
        <v>169</v>
      </c>
      <c r="G182" s="66">
        <f>IF(F182="Completa",10,IF(F182="Incompleta",5,0))</f>
        <v>0</v>
      </c>
      <c r="H182" s="852"/>
      <c r="I182" s="864"/>
      <c r="J182" s="852"/>
      <c r="K182" s="855"/>
    </row>
    <row r="183" spans="1:11" ht="15" hidden="1" thickBot="1" x14ac:dyDescent="0.3">
      <c r="A183" s="119"/>
      <c r="B183" s="120"/>
      <c r="C183" s="56"/>
      <c r="D183" s="57"/>
      <c r="E183" s="58" t="s">
        <v>220</v>
      </c>
      <c r="F183" s="16"/>
      <c r="G183" s="16">
        <f>SUM(G176:G182)</f>
        <v>30</v>
      </c>
      <c r="H183" s="129"/>
      <c r="I183" s="130"/>
      <c r="J183" s="130"/>
      <c r="K183" s="131"/>
    </row>
    <row r="184" spans="1:11" ht="14.4" hidden="1" thickBot="1" x14ac:dyDescent="0.3"/>
    <row r="185" spans="1:11" ht="27.6" hidden="1" x14ac:dyDescent="0.25">
      <c r="A185" s="865" t="s">
        <v>82</v>
      </c>
      <c r="B185" s="884" t="s">
        <v>223</v>
      </c>
      <c r="C185" s="867" t="s">
        <v>196</v>
      </c>
      <c r="D185" s="869" t="s">
        <v>197</v>
      </c>
      <c r="E185" s="870"/>
      <c r="F185" s="870"/>
      <c r="G185" s="870"/>
      <c r="H185" s="871"/>
      <c r="I185" s="106" t="s">
        <v>198</v>
      </c>
      <c r="J185" s="872" t="s">
        <v>199</v>
      </c>
      <c r="K185" s="874" t="s">
        <v>200</v>
      </c>
    </row>
    <row r="186" spans="1:11" ht="55.8" hidden="1" thickBot="1" x14ac:dyDescent="0.3">
      <c r="A186" s="866"/>
      <c r="B186" s="885"/>
      <c r="C186" s="868"/>
      <c r="D186" s="107" t="s">
        <v>201</v>
      </c>
      <c r="E186" s="51" t="s">
        <v>202</v>
      </c>
      <c r="F186" s="107" t="s">
        <v>203</v>
      </c>
      <c r="G186" s="107" t="s">
        <v>204</v>
      </c>
      <c r="H186" s="107" t="s">
        <v>221</v>
      </c>
      <c r="I186" s="52" t="s">
        <v>206</v>
      </c>
      <c r="J186" s="873"/>
      <c r="K186" s="875"/>
    </row>
    <row r="187" spans="1:11" hidden="1" x14ac:dyDescent="0.25">
      <c r="A187" s="857" t="str">
        <f>DESCRIPCION!A24</f>
        <v>h</v>
      </c>
      <c r="B187" s="627">
        <f>DESCRIPCION!D27</f>
        <v>0</v>
      </c>
      <c r="C187" s="857"/>
      <c r="D187" s="860" t="s">
        <v>207</v>
      </c>
      <c r="E187" s="123" t="s">
        <v>208</v>
      </c>
      <c r="F187" s="69" t="s">
        <v>169</v>
      </c>
      <c r="G187" s="124">
        <f>IF(F187="Asignado",15,0)</f>
        <v>0</v>
      </c>
      <c r="H187" s="850" t="str">
        <f>IF(AND(G194&gt;0,G194&lt;=85),"Débil",IF(AND(G194&gt;85,G194&lt;=95),"Moderado",IF(G194&gt;96,"Fuerte"," ")))</f>
        <v xml:space="preserve"> </v>
      </c>
      <c r="I187" s="862" t="s">
        <v>169</v>
      </c>
      <c r="J187" s="85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53" t="str">
        <f>IF(J187="Fuerte","NO",IF(J187=" "," ","SI"))</f>
        <v xml:space="preserve"> </v>
      </c>
    </row>
    <row r="188" spans="1:11" ht="27.6" hidden="1" x14ac:dyDescent="0.25">
      <c r="A188" s="858"/>
      <c r="B188" s="628"/>
      <c r="C188" s="858"/>
      <c r="D188" s="861"/>
      <c r="E188" s="102" t="s">
        <v>209</v>
      </c>
      <c r="F188" s="67" t="s">
        <v>169</v>
      </c>
      <c r="G188" s="66">
        <f>IF(F188="Adecuado",15,0)</f>
        <v>0</v>
      </c>
      <c r="H188" s="851"/>
      <c r="I188" s="863"/>
      <c r="J188" s="851"/>
      <c r="K188" s="854"/>
    </row>
    <row r="189" spans="1:11" ht="27.6" hidden="1" x14ac:dyDescent="0.25">
      <c r="A189" s="858"/>
      <c r="B189" s="628"/>
      <c r="C189" s="858"/>
      <c r="D189" s="50" t="s">
        <v>210</v>
      </c>
      <c r="E189" s="102" t="s">
        <v>211</v>
      </c>
      <c r="F189" s="67" t="s">
        <v>169</v>
      </c>
      <c r="G189" s="66">
        <f>IF(F189="Oportuna",15,0)</f>
        <v>0</v>
      </c>
      <c r="H189" s="851"/>
      <c r="I189" s="863"/>
      <c r="J189" s="851"/>
      <c r="K189" s="854"/>
    </row>
    <row r="190" spans="1:11" ht="41.4" hidden="1" x14ac:dyDescent="0.25">
      <c r="A190" s="858"/>
      <c r="B190" s="628"/>
      <c r="C190" s="858"/>
      <c r="D190" s="50" t="s">
        <v>212</v>
      </c>
      <c r="E190" s="102" t="s">
        <v>213</v>
      </c>
      <c r="F190" s="213" t="s">
        <v>169</v>
      </c>
      <c r="G190" s="66">
        <f>IF(F190="Prevenir",15,IF(F190="Detectar",10,0))</f>
        <v>0</v>
      </c>
      <c r="H190" s="851"/>
      <c r="I190" s="863"/>
      <c r="J190" s="851"/>
      <c r="K190" s="854"/>
    </row>
    <row r="191" spans="1:11" ht="27.6" hidden="1" x14ac:dyDescent="0.25">
      <c r="A191" s="858"/>
      <c r="B191" s="628"/>
      <c r="C191" s="858"/>
      <c r="D191" s="50" t="s">
        <v>214</v>
      </c>
      <c r="E191" s="102" t="s">
        <v>215</v>
      </c>
      <c r="F191" s="67" t="s">
        <v>169</v>
      </c>
      <c r="G191" s="66">
        <f>IF(F191="Confiable",15,0)</f>
        <v>0</v>
      </c>
      <c r="H191" s="851"/>
      <c r="I191" s="863"/>
      <c r="J191" s="851"/>
      <c r="K191" s="854"/>
    </row>
    <row r="192" spans="1:11" ht="41.4" hidden="1" x14ac:dyDescent="0.25">
      <c r="A192" s="858"/>
      <c r="B192" s="628"/>
      <c r="C192" s="858"/>
      <c r="D192" s="50" t="s">
        <v>216</v>
      </c>
      <c r="E192" s="102" t="s">
        <v>217</v>
      </c>
      <c r="F192" s="213" t="s">
        <v>169</v>
      </c>
      <c r="G192" s="66">
        <f>IF(F192="Se investigan y se resuelven oportunamente",15,0)</f>
        <v>0</v>
      </c>
      <c r="H192" s="851"/>
      <c r="I192" s="863"/>
      <c r="J192" s="851"/>
      <c r="K192" s="854"/>
    </row>
    <row r="193" spans="1:11" ht="27.6" hidden="1" x14ac:dyDescent="0.25">
      <c r="A193" s="859"/>
      <c r="B193" s="629"/>
      <c r="C193" s="859"/>
      <c r="D193" s="45" t="s">
        <v>218</v>
      </c>
      <c r="E193" s="102" t="s">
        <v>219</v>
      </c>
      <c r="F193" s="67" t="s">
        <v>169</v>
      </c>
      <c r="G193" s="66">
        <f>IF(F193="Completa",10,IF(F193="Incompleta",5,0))</f>
        <v>0</v>
      </c>
      <c r="H193" s="852"/>
      <c r="I193" s="864"/>
      <c r="J193" s="852"/>
      <c r="K193" s="855"/>
    </row>
    <row r="194" spans="1:11" ht="15" hidden="1" thickBot="1" x14ac:dyDescent="0.3">
      <c r="A194" s="119"/>
      <c r="B194" s="120"/>
      <c r="C194" s="56"/>
      <c r="D194" s="57"/>
      <c r="E194" s="58" t="s">
        <v>220</v>
      </c>
      <c r="F194" s="16"/>
      <c r="G194" s="16">
        <f>SUM(G187:G193)</f>
        <v>0</v>
      </c>
      <c r="H194" s="129"/>
      <c r="I194" s="130"/>
      <c r="J194" s="130"/>
      <c r="K194" s="131"/>
    </row>
    <row r="195" spans="1:11" ht="14.4" hidden="1" thickBot="1" x14ac:dyDescent="0.3"/>
    <row r="196" spans="1:11" ht="27.6" hidden="1" x14ac:dyDescent="0.25">
      <c r="A196" s="865" t="s">
        <v>82</v>
      </c>
      <c r="B196" s="884" t="s">
        <v>223</v>
      </c>
      <c r="C196" s="867" t="s">
        <v>196</v>
      </c>
      <c r="D196" s="869" t="s">
        <v>197</v>
      </c>
      <c r="E196" s="870"/>
      <c r="F196" s="870"/>
      <c r="G196" s="870"/>
      <c r="H196" s="871"/>
      <c r="I196" s="106" t="s">
        <v>198</v>
      </c>
      <c r="J196" s="872" t="s">
        <v>199</v>
      </c>
      <c r="K196" s="874" t="s">
        <v>200</v>
      </c>
    </row>
    <row r="197" spans="1:11" ht="55.8" hidden="1" thickBot="1" x14ac:dyDescent="0.3">
      <c r="A197" s="866"/>
      <c r="B197" s="885"/>
      <c r="C197" s="868"/>
      <c r="D197" s="107" t="s">
        <v>201</v>
      </c>
      <c r="E197" s="51" t="s">
        <v>202</v>
      </c>
      <c r="F197" s="107" t="s">
        <v>203</v>
      </c>
      <c r="G197" s="107" t="s">
        <v>204</v>
      </c>
      <c r="H197" s="107" t="s">
        <v>221</v>
      </c>
      <c r="I197" s="52" t="s">
        <v>206</v>
      </c>
      <c r="J197" s="873"/>
      <c r="K197" s="875"/>
    </row>
    <row r="198" spans="1:11" hidden="1" x14ac:dyDescent="0.25">
      <c r="A198" s="857" t="str">
        <f>DESCRIPCION!A24</f>
        <v>h</v>
      </c>
      <c r="B198" s="627">
        <f>DESCRIPCION!D28</f>
        <v>0</v>
      </c>
      <c r="C198" s="857"/>
      <c r="D198" s="860" t="s">
        <v>207</v>
      </c>
      <c r="E198" s="123" t="s">
        <v>208</v>
      </c>
      <c r="F198" s="69" t="s">
        <v>169</v>
      </c>
      <c r="G198" s="124">
        <f>IF(F198="Asignado",15,0)</f>
        <v>0</v>
      </c>
      <c r="H198" s="850" t="str">
        <f>IF(AND(G205&gt;0,G205&lt;=85),"Débil",IF(AND(G205&gt;85,G205&lt;=95),"Moderado",IF(G205&gt;96,"Fuerte"," ")))</f>
        <v xml:space="preserve"> </v>
      </c>
      <c r="I198" s="862" t="s">
        <v>169</v>
      </c>
      <c r="J198" s="85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53" t="str">
        <f>IF(J198="Fuerte","NO",IF(J198=" "," ","SI"))</f>
        <v xml:space="preserve"> </v>
      </c>
    </row>
    <row r="199" spans="1:11" ht="27.6" hidden="1" x14ac:dyDescent="0.25">
      <c r="A199" s="858"/>
      <c r="B199" s="628"/>
      <c r="C199" s="858"/>
      <c r="D199" s="861"/>
      <c r="E199" s="102" t="s">
        <v>209</v>
      </c>
      <c r="F199" s="67" t="s">
        <v>169</v>
      </c>
      <c r="G199" s="66">
        <f>IF(F199="Adecuado",15,0)</f>
        <v>0</v>
      </c>
      <c r="H199" s="851"/>
      <c r="I199" s="863"/>
      <c r="J199" s="851"/>
      <c r="K199" s="854"/>
    </row>
    <row r="200" spans="1:11" ht="27.6" hidden="1" x14ac:dyDescent="0.25">
      <c r="A200" s="858"/>
      <c r="B200" s="628"/>
      <c r="C200" s="858"/>
      <c r="D200" s="50" t="s">
        <v>210</v>
      </c>
      <c r="E200" s="102" t="s">
        <v>211</v>
      </c>
      <c r="F200" s="67" t="s">
        <v>169</v>
      </c>
      <c r="G200" s="66">
        <f>IF(F200="Oportuna",15,0)</f>
        <v>0</v>
      </c>
      <c r="H200" s="851"/>
      <c r="I200" s="863"/>
      <c r="J200" s="851"/>
      <c r="K200" s="854"/>
    </row>
    <row r="201" spans="1:11" ht="41.4" hidden="1" x14ac:dyDescent="0.25">
      <c r="A201" s="858"/>
      <c r="B201" s="628"/>
      <c r="C201" s="858"/>
      <c r="D201" s="50" t="s">
        <v>212</v>
      </c>
      <c r="E201" s="102" t="s">
        <v>213</v>
      </c>
      <c r="F201" s="213" t="s">
        <v>169</v>
      </c>
      <c r="G201" s="66">
        <f>IF(F201="Prevenir",15,IF(F201="Detectar",10,0))</f>
        <v>0</v>
      </c>
      <c r="H201" s="851"/>
      <c r="I201" s="863"/>
      <c r="J201" s="851"/>
      <c r="K201" s="854"/>
    </row>
    <row r="202" spans="1:11" ht="27.6" hidden="1" x14ac:dyDescent="0.25">
      <c r="A202" s="858"/>
      <c r="B202" s="628"/>
      <c r="C202" s="858"/>
      <c r="D202" s="50" t="s">
        <v>214</v>
      </c>
      <c r="E202" s="102" t="s">
        <v>215</v>
      </c>
      <c r="F202" s="67" t="s">
        <v>169</v>
      </c>
      <c r="G202" s="66">
        <f>IF(F202="Confiable",15,0)</f>
        <v>0</v>
      </c>
      <c r="H202" s="851"/>
      <c r="I202" s="863"/>
      <c r="J202" s="851"/>
      <c r="K202" s="854"/>
    </row>
    <row r="203" spans="1:11" ht="41.4" hidden="1" x14ac:dyDescent="0.25">
      <c r="A203" s="858"/>
      <c r="B203" s="628"/>
      <c r="C203" s="858"/>
      <c r="D203" s="50" t="s">
        <v>216</v>
      </c>
      <c r="E203" s="102" t="s">
        <v>217</v>
      </c>
      <c r="F203" s="213" t="s">
        <v>169</v>
      </c>
      <c r="G203" s="66">
        <f>IF(F203="Se investigan y se resuelven oportunamente",15,0)</f>
        <v>0</v>
      </c>
      <c r="H203" s="851"/>
      <c r="I203" s="863"/>
      <c r="J203" s="851"/>
      <c r="K203" s="854"/>
    </row>
    <row r="204" spans="1:11" ht="27.6" hidden="1" x14ac:dyDescent="0.25">
      <c r="A204" s="859"/>
      <c r="B204" s="629"/>
      <c r="C204" s="859"/>
      <c r="D204" s="45" t="s">
        <v>218</v>
      </c>
      <c r="E204" s="102" t="s">
        <v>219</v>
      </c>
      <c r="F204" s="67" t="s">
        <v>169</v>
      </c>
      <c r="G204" s="66">
        <f>IF(F204="Completa",10,IF(F204="Incompleta",5,0))</f>
        <v>0</v>
      </c>
      <c r="H204" s="852"/>
      <c r="I204" s="864"/>
      <c r="J204" s="852"/>
      <c r="K204" s="855"/>
    </row>
    <row r="205" spans="1:11" ht="15" hidden="1" thickBot="1" x14ac:dyDescent="0.3">
      <c r="A205" s="119"/>
      <c r="B205" s="120"/>
      <c r="C205" s="56"/>
      <c r="D205" s="57"/>
      <c r="E205" s="58" t="s">
        <v>220</v>
      </c>
      <c r="F205" s="16"/>
      <c r="G205" s="16">
        <f>SUM(G198:G204)</f>
        <v>0</v>
      </c>
      <c r="H205" s="129"/>
      <c r="I205" s="130"/>
      <c r="J205" s="130"/>
      <c r="K205" s="131"/>
    </row>
    <row r="206" spans="1:11" ht="14.4" hidden="1" thickBot="1" x14ac:dyDescent="0.3"/>
    <row r="207" spans="1:11" ht="27.6" hidden="1" x14ac:dyDescent="0.25">
      <c r="A207" s="865" t="s">
        <v>82</v>
      </c>
      <c r="B207" s="884" t="s">
        <v>223</v>
      </c>
      <c r="C207" s="867" t="s">
        <v>196</v>
      </c>
      <c r="D207" s="869" t="s">
        <v>197</v>
      </c>
      <c r="E207" s="870"/>
      <c r="F207" s="870"/>
      <c r="G207" s="870"/>
      <c r="H207" s="871"/>
      <c r="I207" s="106" t="s">
        <v>198</v>
      </c>
      <c r="J207" s="872" t="s">
        <v>199</v>
      </c>
      <c r="K207" s="874" t="s">
        <v>200</v>
      </c>
    </row>
    <row r="208" spans="1:11" ht="55.8" hidden="1" thickBot="1" x14ac:dyDescent="0.3">
      <c r="A208" s="866"/>
      <c r="B208" s="885"/>
      <c r="C208" s="868"/>
      <c r="D208" s="107" t="s">
        <v>201</v>
      </c>
      <c r="E208" s="51" t="s">
        <v>202</v>
      </c>
      <c r="F208" s="107" t="s">
        <v>203</v>
      </c>
      <c r="G208" s="107" t="s">
        <v>204</v>
      </c>
      <c r="H208" s="107" t="s">
        <v>221</v>
      </c>
      <c r="I208" s="52" t="s">
        <v>206</v>
      </c>
      <c r="J208" s="873"/>
      <c r="K208" s="875"/>
    </row>
    <row r="209" spans="1:11" hidden="1" x14ac:dyDescent="0.25">
      <c r="A209" s="857" t="str">
        <f>DESCRIPCION!A27</f>
        <v>i</v>
      </c>
      <c r="B209" s="627">
        <f>DESCRIPCION!D29</f>
        <v>0</v>
      </c>
      <c r="C209" s="857"/>
      <c r="D209" s="860" t="s">
        <v>207</v>
      </c>
      <c r="E209" s="123" t="s">
        <v>208</v>
      </c>
      <c r="F209" s="69" t="s">
        <v>169</v>
      </c>
      <c r="G209" s="124">
        <f>IF(F209="Asignado",15,0)</f>
        <v>0</v>
      </c>
      <c r="H209" s="850" t="str">
        <f>IF(AND(G216&gt;0,G216&lt;=85),"Débil",IF(AND(G216&gt;85,G216&lt;=95),"Moderado",IF(G216&gt;96,"Fuerte"," ")))</f>
        <v xml:space="preserve"> </v>
      </c>
      <c r="I209" s="862" t="s">
        <v>169</v>
      </c>
      <c r="J209" s="85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53" t="str">
        <f>IF(J209="Fuerte","NO",IF(J209=" "," ","SI"))</f>
        <v xml:space="preserve"> </v>
      </c>
    </row>
    <row r="210" spans="1:11" ht="27.6" hidden="1" x14ac:dyDescent="0.25">
      <c r="A210" s="858"/>
      <c r="B210" s="628"/>
      <c r="C210" s="858"/>
      <c r="D210" s="861"/>
      <c r="E210" s="102" t="s">
        <v>209</v>
      </c>
      <c r="F210" s="67" t="s">
        <v>169</v>
      </c>
      <c r="G210" s="66">
        <f>IF(F210="Adecuado",15,0)</f>
        <v>0</v>
      </c>
      <c r="H210" s="851"/>
      <c r="I210" s="863"/>
      <c r="J210" s="851"/>
      <c r="K210" s="854"/>
    </row>
    <row r="211" spans="1:11" ht="27.6" hidden="1" x14ac:dyDescent="0.25">
      <c r="A211" s="858"/>
      <c r="B211" s="628"/>
      <c r="C211" s="858"/>
      <c r="D211" s="50" t="s">
        <v>210</v>
      </c>
      <c r="E211" s="102" t="s">
        <v>211</v>
      </c>
      <c r="F211" s="67" t="s">
        <v>169</v>
      </c>
      <c r="G211" s="66">
        <f>IF(F211="Oportuna",15,0)</f>
        <v>0</v>
      </c>
      <c r="H211" s="851"/>
      <c r="I211" s="863"/>
      <c r="J211" s="851"/>
      <c r="K211" s="854"/>
    </row>
    <row r="212" spans="1:11" ht="41.4" hidden="1" x14ac:dyDescent="0.25">
      <c r="A212" s="858"/>
      <c r="B212" s="628"/>
      <c r="C212" s="858"/>
      <c r="D212" s="50" t="s">
        <v>212</v>
      </c>
      <c r="E212" s="102" t="s">
        <v>213</v>
      </c>
      <c r="F212" s="213" t="s">
        <v>169</v>
      </c>
      <c r="G212" s="66">
        <f>IF(F212="Prevenir",15,IF(F212="Detectar",10,0))</f>
        <v>0</v>
      </c>
      <c r="H212" s="851"/>
      <c r="I212" s="863"/>
      <c r="J212" s="851"/>
      <c r="K212" s="854"/>
    </row>
    <row r="213" spans="1:11" ht="27.6" hidden="1" x14ac:dyDescent="0.25">
      <c r="A213" s="858"/>
      <c r="B213" s="628"/>
      <c r="C213" s="858"/>
      <c r="D213" s="50" t="s">
        <v>214</v>
      </c>
      <c r="E213" s="102" t="s">
        <v>215</v>
      </c>
      <c r="F213" s="67" t="s">
        <v>169</v>
      </c>
      <c r="G213" s="66">
        <f>IF(F213="Confiable",15,0)</f>
        <v>0</v>
      </c>
      <c r="H213" s="851"/>
      <c r="I213" s="863"/>
      <c r="J213" s="851"/>
      <c r="K213" s="854"/>
    </row>
    <row r="214" spans="1:11" ht="41.4" hidden="1" x14ac:dyDescent="0.25">
      <c r="A214" s="858"/>
      <c r="B214" s="628"/>
      <c r="C214" s="858"/>
      <c r="D214" s="50" t="s">
        <v>216</v>
      </c>
      <c r="E214" s="102" t="s">
        <v>217</v>
      </c>
      <c r="F214" s="213" t="s">
        <v>169</v>
      </c>
      <c r="G214" s="66">
        <f>IF(F214="Se investigan y se resuelven oportunamente",15,0)</f>
        <v>0</v>
      </c>
      <c r="H214" s="851"/>
      <c r="I214" s="863"/>
      <c r="J214" s="851"/>
      <c r="K214" s="854"/>
    </row>
    <row r="215" spans="1:11" ht="27.6" hidden="1" x14ac:dyDescent="0.25">
      <c r="A215" s="859"/>
      <c r="B215" s="629"/>
      <c r="C215" s="859"/>
      <c r="D215" s="45" t="s">
        <v>218</v>
      </c>
      <c r="E215" s="102" t="s">
        <v>219</v>
      </c>
      <c r="F215" s="67" t="s">
        <v>169</v>
      </c>
      <c r="G215" s="66">
        <f>IF(F215="Completa",10,IF(F215="Incompleta",5,0))</f>
        <v>0</v>
      </c>
      <c r="H215" s="852"/>
      <c r="I215" s="864"/>
      <c r="J215" s="852"/>
      <c r="K215" s="855"/>
    </row>
    <row r="216" spans="1:11" ht="15" hidden="1" thickBot="1" x14ac:dyDescent="0.3">
      <c r="A216" s="119"/>
      <c r="B216" s="120"/>
      <c r="C216" s="56"/>
      <c r="D216" s="57"/>
      <c r="E216" s="58" t="s">
        <v>220</v>
      </c>
      <c r="F216" s="16"/>
      <c r="G216" s="16">
        <f>SUM(G209:G215)</f>
        <v>0</v>
      </c>
      <c r="H216" s="129"/>
      <c r="I216" s="130"/>
      <c r="J216" s="130"/>
      <c r="K216" s="131"/>
    </row>
    <row r="217" spans="1:11" ht="14.4" hidden="1" thickBot="1" x14ac:dyDescent="0.3"/>
    <row r="218" spans="1:11" ht="27.6" hidden="1" x14ac:dyDescent="0.25">
      <c r="A218" s="865" t="s">
        <v>82</v>
      </c>
      <c r="B218" s="884" t="s">
        <v>223</v>
      </c>
      <c r="C218" s="867" t="s">
        <v>196</v>
      </c>
      <c r="D218" s="869" t="s">
        <v>197</v>
      </c>
      <c r="E218" s="870"/>
      <c r="F218" s="870"/>
      <c r="G218" s="870"/>
      <c r="H218" s="871"/>
      <c r="I218" s="106" t="s">
        <v>198</v>
      </c>
      <c r="J218" s="872" t="s">
        <v>199</v>
      </c>
      <c r="K218" s="874" t="s">
        <v>200</v>
      </c>
    </row>
    <row r="219" spans="1:11" ht="55.8" hidden="1" thickBot="1" x14ac:dyDescent="0.3">
      <c r="A219" s="866"/>
      <c r="B219" s="885"/>
      <c r="C219" s="868"/>
      <c r="D219" s="107" t="s">
        <v>201</v>
      </c>
      <c r="E219" s="51" t="s">
        <v>202</v>
      </c>
      <c r="F219" s="107" t="s">
        <v>203</v>
      </c>
      <c r="G219" s="107" t="s">
        <v>204</v>
      </c>
      <c r="H219" s="107" t="s">
        <v>221</v>
      </c>
      <c r="I219" s="52" t="s">
        <v>206</v>
      </c>
      <c r="J219" s="873"/>
      <c r="K219" s="875"/>
    </row>
    <row r="220" spans="1:11" hidden="1" x14ac:dyDescent="0.25">
      <c r="A220" s="857" t="str">
        <f>DESCRIPCION!A27</f>
        <v>i</v>
      </c>
      <c r="B220" s="627">
        <f>DESCRIPCION!D30</f>
        <v>0</v>
      </c>
      <c r="C220" s="857"/>
      <c r="D220" s="860" t="s">
        <v>207</v>
      </c>
      <c r="E220" s="123" t="s">
        <v>208</v>
      </c>
      <c r="F220" s="69" t="s">
        <v>169</v>
      </c>
      <c r="G220" s="124">
        <f>IF(F220="Asignado",15,0)</f>
        <v>0</v>
      </c>
      <c r="H220" s="850" t="str">
        <f>IF(AND(G227&gt;0,G227&lt;=85),"Débil",IF(AND(G227&gt;85,G227&lt;=95),"Moderado",IF(G227&gt;96,"Fuerte"," ")))</f>
        <v xml:space="preserve"> </v>
      </c>
      <c r="I220" s="862" t="s">
        <v>193</v>
      </c>
      <c r="J220" s="85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53" t="str">
        <f>IF(J220="Fuerte","NO",IF(J220=" "," ","SI"))</f>
        <v xml:space="preserve"> </v>
      </c>
    </row>
    <row r="221" spans="1:11" ht="27.6" hidden="1" x14ac:dyDescent="0.25">
      <c r="A221" s="858"/>
      <c r="B221" s="628"/>
      <c r="C221" s="858"/>
      <c r="D221" s="861"/>
      <c r="E221" s="102" t="s">
        <v>209</v>
      </c>
      <c r="F221" s="67" t="s">
        <v>169</v>
      </c>
      <c r="G221" s="66">
        <f>IF(F221="Adecuado",15,0)</f>
        <v>0</v>
      </c>
      <c r="H221" s="851"/>
      <c r="I221" s="863"/>
      <c r="J221" s="851"/>
      <c r="K221" s="854"/>
    </row>
    <row r="222" spans="1:11" ht="27.6" hidden="1" x14ac:dyDescent="0.25">
      <c r="A222" s="858"/>
      <c r="B222" s="628"/>
      <c r="C222" s="858"/>
      <c r="D222" s="50" t="s">
        <v>210</v>
      </c>
      <c r="E222" s="102" t="s">
        <v>211</v>
      </c>
      <c r="F222" s="67" t="s">
        <v>169</v>
      </c>
      <c r="G222" s="66">
        <f>IF(F222="Oportuna",15,0)</f>
        <v>0</v>
      </c>
      <c r="H222" s="851"/>
      <c r="I222" s="863"/>
      <c r="J222" s="851"/>
      <c r="K222" s="854"/>
    </row>
    <row r="223" spans="1:11" ht="41.4" hidden="1" x14ac:dyDescent="0.25">
      <c r="A223" s="858"/>
      <c r="B223" s="628"/>
      <c r="C223" s="858"/>
      <c r="D223" s="50" t="s">
        <v>212</v>
      </c>
      <c r="E223" s="102" t="s">
        <v>213</v>
      </c>
      <c r="F223" s="213" t="s">
        <v>169</v>
      </c>
      <c r="G223" s="66">
        <f>IF(F223="Prevenir",15,IF(F223="Detectar",10,0))</f>
        <v>0</v>
      </c>
      <c r="H223" s="851"/>
      <c r="I223" s="863"/>
      <c r="J223" s="851"/>
      <c r="K223" s="854"/>
    </row>
    <row r="224" spans="1:11" ht="27.6" hidden="1" x14ac:dyDescent="0.25">
      <c r="A224" s="858"/>
      <c r="B224" s="628"/>
      <c r="C224" s="858"/>
      <c r="D224" s="50" t="s">
        <v>214</v>
      </c>
      <c r="E224" s="102" t="s">
        <v>215</v>
      </c>
      <c r="F224" s="67" t="s">
        <v>169</v>
      </c>
      <c r="G224" s="66">
        <f>IF(F224="Confiable",15,0)</f>
        <v>0</v>
      </c>
      <c r="H224" s="851"/>
      <c r="I224" s="863"/>
      <c r="J224" s="851"/>
      <c r="K224" s="854"/>
    </row>
    <row r="225" spans="1:11" ht="41.4" hidden="1" x14ac:dyDescent="0.25">
      <c r="A225" s="858"/>
      <c r="B225" s="628"/>
      <c r="C225" s="858"/>
      <c r="D225" s="50" t="s">
        <v>216</v>
      </c>
      <c r="E225" s="102" t="s">
        <v>217</v>
      </c>
      <c r="F225" s="213" t="s">
        <v>169</v>
      </c>
      <c r="G225" s="66">
        <f>IF(F225="Se investigan y se resuelven oportunamente",15,0)</f>
        <v>0</v>
      </c>
      <c r="H225" s="851"/>
      <c r="I225" s="863"/>
      <c r="J225" s="851"/>
      <c r="K225" s="854"/>
    </row>
    <row r="226" spans="1:11" ht="27.6" hidden="1" x14ac:dyDescent="0.25">
      <c r="A226" s="859"/>
      <c r="B226" s="629"/>
      <c r="C226" s="859"/>
      <c r="D226" s="45" t="s">
        <v>218</v>
      </c>
      <c r="E226" s="102" t="s">
        <v>219</v>
      </c>
      <c r="F226" s="67" t="s">
        <v>169</v>
      </c>
      <c r="G226" s="66">
        <f>IF(F226="Completa",10,IF(F226="Incompleta",5,0))</f>
        <v>0</v>
      </c>
      <c r="H226" s="852"/>
      <c r="I226" s="864"/>
      <c r="J226" s="852"/>
      <c r="K226" s="855"/>
    </row>
    <row r="227" spans="1:11" ht="15" hidden="1" thickBot="1" x14ac:dyDescent="0.3">
      <c r="A227" s="119"/>
      <c r="B227" s="120"/>
      <c r="C227" s="56"/>
      <c r="D227" s="57"/>
      <c r="E227" s="58" t="s">
        <v>220</v>
      </c>
      <c r="F227" s="16"/>
      <c r="G227" s="16">
        <f>SUM(G220:G226)</f>
        <v>0</v>
      </c>
      <c r="H227" s="129"/>
      <c r="I227" s="130"/>
      <c r="J227" s="130"/>
      <c r="K227" s="131"/>
    </row>
    <row r="228" spans="1:11" ht="14.4" hidden="1" thickBot="1" x14ac:dyDescent="0.3"/>
    <row r="229" spans="1:11" ht="27.6" hidden="1" x14ac:dyDescent="0.25">
      <c r="A229" s="865" t="s">
        <v>82</v>
      </c>
      <c r="B229" s="884" t="s">
        <v>223</v>
      </c>
      <c r="C229" s="867" t="s">
        <v>196</v>
      </c>
      <c r="D229" s="869" t="s">
        <v>197</v>
      </c>
      <c r="E229" s="870"/>
      <c r="F229" s="870"/>
      <c r="G229" s="870"/>
      <c r="H229" s="871"/>
      <c r="I229" s="106" t="s">
        <v>198</v>
      </c>
      <c r="J229" s="872" t="s">
        <v>199</v>
      </c>
      <c r="K229" s="874" t="s">
        <v>200</v>
      </c>
    </row>
    <row r="230" spans="1:11" ht="55.8" hidden="1" thickBot="1" x14ac:dyDescent="0.3">
      <c r="A230" s="866"/>
      <c r="B230" s="885"/>
      <c r="C230" s="868"/>
      <c r="D230" s="107" t="s">
        <v>201</v>
      </c>
      <c r="E230" s="51" t="s">
        <v>202</v>
      </c>
      <c r="F230" s="107" t="s">
        <v>203</v>
      </c>
      <c r="G230" s="107" t="s">
        <v>204</v>
      </c>
      <c r="H230" s="107" t="s">
        <v>221</v>
      </c>
      <c r="I230" s="52" t="s">
        <v>206</v>
      </c>
      <c r="J230" s="873"/>
      <c r="K230" s="875"/>
    </row>
    <row r="231" spans="1:11" hidden="1" x14ac:dyDescent="0.25">
      <c r="A231" s="857" t="str">
        <f>DESCRIPCION!A27</f>
        <v>i</v>
      </c>
      <c r="B231" s="627">
        <f>DESCRIPCION!D31</f>
        <v>0</v>
      </c>
      <c r="C231" s="857"/>
      <c r="D231" s="860" t="s">
        <v>207</v>
      </c>
      <c r="E231" s="123" t="s">
        <v>208</v>
      </c>
      <c r="F231" s="69" t="s">
        <v>169</v>
      </c>
      <c r="G231" s="124">
        <f>IF(F231="Asignado",15,0)</f>
        <v>0</v>
      </c>
      <c r="H231" s="850" t="str">
        <f>IF(AND(G238&gt;0,G238&lt;=85),"Débil",IF(AND(G238&gt;85,G238&lt;=95),"Moderado",IF(G238&gt;96,"Fuerte"," ")))</f>
        <v xml:space="preserve"> </v>
      </c>
      <c r="I231" s="862" t="s">
        <v>169</v>
      </c>
      <c r="J231" s="85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53" t="str">
        <f>IF(J231="Fuerte","NO",IF(J231=" "," ","SI"))</f>
        <v xml:space="preserve"> </v>
      </c>
    </row>
    <row r="232" spans="1:11" ht="27.6" hidden="1" x14ac:dyDescent="0.25">
      <c r="A232" s="858"/>
      <c r="B232" s="628"/>
      <c r="C232" s="858"/>
      <c r="D232" s="861"/>
      <c r="E232" s="102" t="s">
        <v>209</v>
      </c>
      <c r="F232" s="67" t="s">
        <v>169</v>
      </c>
      <c r="G232" s="66">
        <f>IF(F232="Adecuado",15,0)</f>
        <v>0</v>
      </c>
      <c r="H232" s="851"/>
      <c r="I232" s="863"/>
      <c r="J232" s="851"/>
      <c r="K232" s="854"/>
    </row>
    <row r="233" spans="1:11" ht="27.6" hidden="1" x14ac:dyDescent="0.25">
      <c r="A233" s="858"/>
      <c r="B233" s="628"/>
      <c r="C233" s="858"/>
      <c r="D233" s="50" t="s">
        <v>210</v>
      </c>
      <c r="E233" s="102" t="s">
        <v>211</v>
      </c>
      <c r="F233" s="67" t="s">
        <v>169</v>
      </c>
      <c r="G233" s="66">
        <f>IF(F233="Oportuna",15,0)</f>
        <v>0</v>
      </c>
      <c r="H233" s="851"/>
      <c r="I233" s="863"/>
      <c r="J233" s="851"/>
      <c r="K233" s="854"/>
    </row>
    <row r="234" spans="1:11" ht="41.4" hidden="1" x14ac:dyDescent="0.25">
      <c r="A234" s="858"/>
      <c r="B234" s="628"/>
      <c r="C234" s="858"/>
      <c r="D234" s="50" t="s">
        <v>212</v>
      </c>
      <c r="E234" s="102" t="s">
        <v>213</v>
      </c>
      <c r="F234" s="213" t="s">
        <v>169</v>
      </c>
      <c r="G234" s="66">
        <f>IF(F234="Prevenir",15,IF(F234="Detectar",10,0))</f>
        <v>0</v>
      </c>
      <c r="H234" s="851"/>
      <c r="I234" s="863"/>
      <c r="J234" s="851"/>
      <c r="K234" s="854"/>
    </row>
    <row r="235" spans="1:11" ht="27.6" hidden="1" x14ac:dyDescent="0.25">
      <c r="A235" s="858"/>
      <c r="B235" s="628"/>
      <c r="C235" s="858"/>
      <c r="D235" s="50" t="s">
        <v>214</v>
      </c>
      <c r="E235" s="102" t="s">
        <v>215</v>
      </c>
      <c r="F235" s="67" t="s">
        <v>169</v>
      </c>
      <c r="G235" s="66">
        <f>IF(F235="Confiable",15,0)</f>
        <v>0</v>
      </c>
      <c r="H235" s="851"/>
      <c r="I235" s="863"/>
      <c r="J235" s="851"/>
      <c r="K235" s="854"/>
    </row>
    <row r="236" spans="1:11" ht="41.4" hidden="1" x14ac:dyDescent="0.25">
      <c r="A236" s="858"/>
      <c r="B236" s="628"/>
      <c r="C236" s="858"/>
      <c r="D236" s="50" t="s">
        <v>216</v>
      </c>
      <c r="E236" s="102" t="s">
        <v>217</v>
      </c>
      <c r="F236" s="213" t="s">
        <v>169</v>
      </c>
      <c r="G236" s="66">
        <f>IF(F236="Se investigan y se resuelven oportunamente",15,0)</f>
        <v>0</v>
      </c>
      <c r="H236" s="851"/>
      <c r="I236" s="863"/>
      <c r="J236" s="851"/>
      <c r="K236" s="854"/>
    </row>
    <row r="237" spans="1:11" ht="27.6" hidden="1" x14ac:dyDescent="0.25">
      <c r="A237" s="859"/>
      <c r="B237" s="629"/>
      <c r="C237" s="859"/>
      <c r="D237" s="45" t="s">
        <v>218</v>
      </c>
      <c r="E237" s="102" t="s">
        <v>219</v>
      </c>
      <c r="F237" s="67" t="s">
        <v>169</v>
      </c>
      <c r="G237" s="66">
        <f>IF(F237="Completa",10,IF(F237="Incompleta",5,0))</f>
        <v>0</v>
      </c>
      <c r="H237" s="852"/>
      <c r="I237" s="864"/>
      <c r="J237" s="852"/>
      <c r="K237" s="855"/>
    </row>
    <row r="238" spans="1:11" ht="15" hidden="1" thickBot="1" x14ac:dyDescent="0.3">
      <c r="A238" s="119"/>
      <c r="B238" s="120"/>
      <c r="C238" s="56"/>
      <c r="D238" s="57"/>
      <c r="E238" s="58" t="s">
        <v>220</v>
      </c>
      <c r="F238" s="16"/>
      <c r="G238" s="16">
        <f>SUM(G231:G237)</f>
        <v>0</v>
      </c>
      <c r="H238" s="129"/>
      <c r="I238" s="130"/>
      <c r="J238" s="130"/>
      <c r="K238" s="131"/>
    </row>
    <row r="239" spans="1:11" ht="14.4" hidden="1" thickBot="1" x14ac:dyDescent="0.3"/>
    <row r="240" spans="1:11" ht="27.6" hidden="1" x14ac:dyDescent="0.25">
      <c r="A240" s="865" t="s">
        <v>82</v>
      </c>
      <c r="B240" s="884" t="s">
        <v>223</v>
      </c>
      <c r="C240" s="867" t="s">
        <v>196</v>
      </c>
      <c r="D240" s="869" t="s">
        <v>197</v>
      </c>
      <c r="E240" s="870"/>
      <c r="F240" s="870"/>
      <c r="G240" s="870"/>
      <c r="H240" s="871"/>
      <c r="I240" s="106" t="s">
        <v>198</v>
      </c>
      <c r="J240" s="872" t="s">
        <v>199</v>
      </c>
      <c r="K240" s="874" t="s">
        <v>200</v>
      </c>
    </row>
    <row r="241" spans="1:11" ht="55.8" hidden="1" thickBot="1" x14ac:dyDescent="0.3">
      <c r="A241" s="866"/>
      <c r="B241" s="885"/>
      <c r="C241" s="868"/>
      <c r="D241" s="107" t="s">
        <v>201</v>
      </c>
      <c r="E241" s="51" t="s">
        <v>202</v>
      </c>
      <c r="F241" s="107" t="s">
        <v>203</v>
      </c>
      <c r="G241" s="107" t="s">
        <v>204</v>
      </c>
      <c r="H241" s="107" t="s">
        <v>221</v>
      </c>
      <c r="I241" s="52" t="s">
        <v>206</v>
      </c>
      <c r="J241" s="873"/>
      <c r="K241" s="875"/>
    </row>
    <row r="242" spans="1:11" hidden="1" x14ac:dyDescent="0.25">
      <c r="A242" s="857" t="str">
        <f>DESCRIPCION!A30</f>
        <v>l</v>
      </c>
      <c r="B242" s="627">
        <f>DESCRIPCION!D32</f>
        <v>0</v>
      </c>
      <c r="C242" s="857"/>
      <c r="D242" s="860" t="s">
        <v>207</v>
      </c>
      <c r="E242" s="123" t="s">
        <v>208</v>
      </c>
      <c r="F242" s="69" t="s">
        <v>169</v>
      </c>
      <c r="G242" s="124">
        <f>IF(F242="Asignado",15,0)</f>
        <v>0</v>
      </c>
      <c r="H242" s="850" t="str">
        <f>IF(AND(G249&gt;0,G249&lt;=85),"Débil",IF(AND(G249&gt;85,G249&lt;=95),"Moderado",IF(G249&gt;96,"Fuerte"," ")))</f>
        <v xml:space="preserve"> </v>
      </c>
      <c r="I242" s="862" t="s">
        <v>169</v>
      </c>
      <c r="J242" s="85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53" t="str">
        <f>IF(J242="Fuerte","NO",IF(J242=" "," ","SI"))</f>
        <v xml:space="preserve"> </v>
      </c>
    </row>
    <row r="243" spans="1:11" ht="27.6" hidden="1" x14ac:dyDescent="0.25">
      <c r="A243" s="858"/>
      <c r="B243" s="628"/>
      <c r="C243" s="858"/>
      <c r="D243" s="861"/>
      <c r="E243" s="102" t="s">
        <v>209</v>
      </c>
      <c r="F243" s="67" t="s">
        <v>169</v>
      </c>
      <c r="G243" s="66">
        <f>IF(F243="Adecuado",15,0)</f>
        <v>0</v>
      </c>
      <c r="H243" s="851"/>
      <c r="I243" s="863"/>
      <c r="J243" s="851"/>
      <c r="K243" s="854"/>
    </row>
    <row r="244" spans="1:11" ht="27.6" hidden="1" x14ac:dyDescent="0.25">
      <c r="A244" s="858"/>
      <c r="B244" s="628"/>
      <c r="C244" s="858"/>
      <c r="D244" s="50" t="s">
        <v>210</v>
      </c>
      <c r="E244" s="102" t="s">
        <v>211</v>
      </c>
      <c r="F244" s="67" t="s">
        <v>169</v>
      </c>
      <c r="G244" s="66">
        <f>IF(F244="Oportuna",15,0)</f>
        <v>0</v>
      </c>
      <c r="H244" s="851"/>
      <c r="I244" s="863"/>
      <c r="J244" s="851"/>
      <c r="K244" s="854"/>
    </row>
    <row r="245" spans="1:11" ht="41.4" hidden="1" x14ac:dyDescent="0.25">
      <c r="A245" s="858"/>
      <c r="B245" s="628"/>
      <c r="C245" s="858"/>
      <c r="D245" s="50" t="s">
        <v>212</v>
      </c>
      <c r="E245" s="102" t="s">
        <v>213</v>
      </c>
      <c r="F245" s="213" t="s">
        <v>169</v>
      </c>
      <c r="G245" s="66">
        <f>IF(F245="Prevenir",15,IF(F245="Detectar",10,0))</f>
        <v>0</v>
      </c>
      <c r="H245" s="851"/>
      <c r="I245" s="863"/>
      <c r="J245" s="851"/>
      <c r="K245" s="854"/>
    </row>
    <row r="246" spans="1:11" ht="27.6" hidden="1" x14ac:dyDescent="0.25">
      <c r="A246" s="858"/>
      <c r="B246" s="628"/>
      <c r="C246" s="858"/>
      <c r="D246" s="50" t="s">
        <v>214</v>
      </c>
      <c r="E246" s="102" t="s">
        <v>215</v>
      </c>
      <c r="F246" s="67" t="s">
        <v>169</v>
      </c>
      <c r="G246" s="66">
        <f>IF(F246="Confiable",15,0)</f>
        <v>0</v>
      </c>
      <c r="H246" s="851"/>
      <c r="I246" s="863"/>
      <c r="J246" s="851"/>
      <c r="K246" s="854"/>
    </row>
    <row r="247" spans="1:11" ht="41.4" hidden="1" x14ac:dyDescent="0.25">
      <c r="A247" s="858"/>
      <c r="B247" s="628"/>
      <c r="C247" s="858"/>
      <c r="D247" s="50" t="s">
        <v>216</v>
      </c>
      <c r="E247" s="102" t="s">
        <v>217</v>
      </c>
      <c r="F247" s="213" t="s">
        <v>169</v>
      </c>
      <c r="G247" s="66">
        <f>IF(F247="Se investigan y se resuelven oportunamente",15,0)</f>
        <v>0</v>
      </c>
      <c r="H247" s="851"/>
      <c r="I247" s="863"/>
      <c r="J247" s="851"/>
      <c r="K247" s="854"/>
    </row>
    <row r="248" spans="1:11" ht="27.6" hidden="1" x14ac:dyDescent="0.25">
      <c r="A248" s="859"/>
      <c r="B248" s="629"/>
      <c r="C248" s="859"/>
      <c r="D248" s="45" t="s">
        <v>218</v>
      </c>
      <c r="E248" s="102" t="s">
        <v>219</v>
      </c>
      <c r="F248" s="67" t="s">
        <v>169</v>
      </c>
      <c r="G248" s="66">
        <f>IF(F248="Completa",10,IF(F248="Incompleta",5,0))</f>
        <v>0</v>
      </c>
      <c r="H248" s="852"/>
      <c r="I248" s="864"/>
      <c r="J248" s="852"/>
      <c r="K248" s="855"/>
    </row>
    <row r="249" spans="1:11" ht="15" hidden="1" thickBot="1" x14ac:dyDescent="0.3">
      <c r="A249" s="119"/>
      <c r="B249" s="120"/>
      <c r="C249" s="56"/>
      <c r="D249" s="57"/>
      <c r="E249" s="58" t="s">
        <v>220</v>
      </c>
      <c r="F249" s="16"/>
      <c r="G249" s="16">
        <f>SUM(G242:G248)</f>
        <v>0</v>
      </c>
      <c r="H249" s="129"/>
      <c r="I249" s="130"/>
      <c r="J249" s="130"/>
      <c r="K249" s="131"/>
    </row>
    <row r="250" spans="1:11" ht="14.4" hidden="1" thickBot="1" x14ac:dyDescent="0.3"/>
    <row r="251" spans="1:11" ht="27.6" hidden="1" x14ac:dyDescent="0.25">
      <c r="A251" s="865" t="s">
        <v>82</v>
      </c>
      <c r="B251" s="884" t="s">
        <v>223</v>
      </c>
      <c r="C251" s="867" t="s">
        <v>196</v>
      </c>
      <c r="D251" s="869" t="s">
        <v>197</v>
      </c>
      <c r="E251" s="870"/>
      <c r="F251" s="870"/>
      <c r="G251" s="870"/>
      <c r="H251" s="871"/>
      <c r="I251" s="106" t="s">
        <v>198</v>
      </c>
      <c r="J251" s="872" t="s">
        <v>199</v>
      </c>
      <c r="K251" s="874" t="s">
        <v>200</v>
      </c>
    </row>
    <row r="252" spans="1:11" ht="55.8" hidden="1" thickBot="1" x14ac:dyDescent="0.3">
      <c r="A252" s="866"/>
      <c r="B252" s="885"/>
      <c r="C252" s="868"/>
      <c r="D252" s="107" t="s">
        <v>201</v>
      </c>
      <c r="E252" s="51" t="s">
        <v>202</v>
      </c>
      <c r="F252" s="107" t="s">
        <v>203</v>
      </c>
      <c r="G252" s="107" t="s">
        <v>204</v>
      </c>
      <c r="H252" s="107" t="s">
        <v>221</v>
      </c>
      <c r="I252" s="52" t="s">
        <v>206</v>
      </c>
      <c r="J252" s="873"/>
      <c r="K252" s="875"/>
    </row>
    <row r="253" spans="1:11" hidden="1" x14ac:dyDescent="0.25">
      <c r="A253" s="857" t="str">
        <f>DESCRIPCION!A30</f>
        <v>l</v>
      </c>
      <c r="B253" s="627">
        <f>DESCRIPCION!D33</f>
        <v>0</v>
      </c>
      <c r="C253" s="857"/>
      <c r="D253" s="860" t="s">
        <v>207</v>
      </c>
      <c r="E253" s="123" t="s">
        <v>208</v>
      </c>
      <c r="F253" s="69" t="s">
        <v>169</v>
      </c>
      <c r="G253" s="124">
        <f>IF(F253="Asignado",15,0)</f>
        <v>0</v>
      </c>
      <c r="H253" s="850" t="str">
        <f>IF(AND(G260&gt;0,G260&lt;=85),"Débil",IF(AND(G260&gt;85,G260&lt;=95),"Moderado",IF(G260&gt;96,"Fuerte"," ")))</f>
        <v xml:space="preserve"> </v>
      </c>
      <c r="I253" s="862" t="s">
        <v>169</v>
      </c>
      <c r="J253" s="85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53" t="str">
        <f>IF(J253="Fuerte","NO",IF(J253=" "," ","SI"))</f>
        <v xml:space="preserve"> </v>
      </c>
    </row>
    <row r="254" spans="1:11" ht="27.6" hidden="1" x14ac:dyDescent="0.25">
      <c r="A254" s="858"/>
      <c r="B254" s="628"/>
      <c r="C254" s="858"/>
      <c r="D254" s="861"/>
      <c r="E254" s="102" t="s">
        <v>209</v>
      </c>
      <c r="F254" s="67" t="s">
        <v>169</v>
      </c>
      <c r="G254" s="66">
        <f>IF(F254="Adecuado",15,0)</f>
        <v>0</v>
      </c>
      <c r="H254" s="851"/>
      <c r="I254" s="863"/>
      <c r="J254" s="851"/>
      <c r="K254" s="854"/>
    </row>
    <row r="255" spans="1:11" ht="27.6" hidden="1" x14ac:dyDescent="0.25">
      <c r="A255" s="858"/>
      <c r="B255" s="628"/>
      <c r="C255" s="858"/>
      <c r="D255" s="50" t="s">
        <v>210</v>
      </c>
      <c r="E255" s="102" t="s">
        <v>211</v>
      </c>
      <c r="F255" s="67" t="s">
        <v>169</v>
      </c>
      <c r="G255" s="66">
        <f>IF(F255="Oportuna",15,0)</f>
        <v>0</v>
      </c>
      <c r="H255" s="851"/>
      <c r="I255" s="863"/>
      <c r="J255" s="851"/>
      <c r="K255" s="854"/>
    </row>
    <row r="256" spans="1:11" ht="41.4" hidden="1" x14ac:dyDescent="0.25">
      <c r="A256" s="858"/>
      <c r="B256" s="628"/>
      <c r="C256" s="858"/>
      <c r="D256" s="50" t="s">
        <v>212</v>
      </c>
      <c r="E256" s="102" t="s">
        <v>213</v>
      </c>
      <c r="F256" s="213" t="s">
        <v>169</v>
      </c>
      <c r="G256" s="66">
        <f>IF(F256="Prevenir",15,IF(F256="Detectar",10,0))</f>
        <v>0</v>
      </c>
      <c r="H256" s="851"/>
      <c r="I256" s="863"/>
      <c r="J256" s="851"/>
      <c r="K256" s="854"/>
    </row>
    <row r="257" spans="1:11" ht="27.6" hidden="1" x14ac:dyDescent="0.25">
      <c r="A257" s="858"/>
      <c r="B257" s="628"/>
      <c r="C257" s="858"/>
      <c r="D257" s="50" t="s">
        <v>214</v>
      </c>
      <c r="E257" s="102" t="s">
        <v>215</v>
      </c>
      <c r="F257" s="67" t="s">
        <v>169</v>
      </c>
      <c r="G257" s="66">
        <f>IF(F257="Confiable",15,0)</f>
        <v>0</v>
      </c>
      <c r="H257" s="851"/>
      <c r="I257" s="863"/>
      <c r="J257" s="851"/>
      <c r="K257" s="854"/>
    </row>
    <row r="258" spans="1:11" ht="41.4" hidden="1" x14ac:dyDescent="0.25">
      <c r="A258" s="858"/>
      <c r="B258" s="628"/>
      <c r="C258" s="858"/>
      <c r="D258" s="50" t="s">
        <v>216</v>
      </c>
      <c r="E258" s="102" t="s">
        <v>217</v>
      </c>
      <c r="F258" s="213" t="s">
        <v>169</v>
      </c>
      <c r="G258" s="66">
        <f>IF(F258="Se investigan y se resuelven oportunamente",15,0)</f>
        <v>0</v>
      </c>
      <c r="H258" s="851"/>
      <c r="I258" s="863"/>
      <c r="J258" s="851"/>
      <c r="K258" s="854"/>
    </row>
    <row r="259" spans="1:11" ht="27.6" hidden="1" x14ac:dyDescent="0.25">
      <c r="A259" s="859"/>
      <c r="B259" s="629"/>
      <c r="C259" s="859"/>
      <c r="D259" s="45" t="s">
        <v>218</v>
      </c>
      <c r="E259" s="102" t="s">
        <v>219</v>
      </c>
      <c r="F259" s="67" t="s">
        <v>169</v>
      </c>
      <c r="G259" s="66">
        <f>IF(F259="Completa",10,IF(F259="Incompleta",5,0))</f>
        <v>0</v>
      </c>
      <c r="H259" s="852"/>
      <c r="I259" s="864"/>
      <c r="J259" s="852"/>
      <c r="K259" s="855"/>
    </row>
    <row r="260" spans="1:11" ht="15" hidden="1" thickBot="1" x14ac:dyDescent="0.3">
      <c r="A260" s="119"/>
      <c r="B260" s="120"/>
      <c r="C260" s="56"/>
      <c r="D260" s="57"/>
      <c r="E260" s="58" t="s">
        <v>220</v>
      </c>
      <c r="F260" s="16"/>
      <c r="G260" s="16">
        <f>SUM(G253:G259)</f>
        <v>0</v>
      </c>
      <c r="H260" s="129"/>
      <c r="I260" s="130"/>
      <c r="J260" s="130"/>
      <c r="K260" s="131"/>
    </row>
    <row r="261" spans="1:11" ht="14.4" hidden="1" thickBot="1" x14ac:dyDescent="0.3"/>
    <row r="262" spans="1:11" ht="27.6" hidden="1" x14ac:dyDescent="0.25">
      <c r="A262" s="865" t="s">
        <v>82</v>
      </c>
      <c r="B262" s="884" t="s">
        <v>223</v>
      </c>
      <c r="C262" s="867" t="s">
        <v>196</v>
      </c>
      <c r="D262" s="869" t="s">
        <v>197</v>
      </c>
      <c r="E262" s="870"/>
      <c r="F262" s="870"/>
      <c r="G262" s="870"/>
      <c r="H262" s="871"/>
      <c r="I262" s="106" t="s">
        <v>198</v>
      </c>
      <c r="J262" s="872" t="s">
        <v>199</v>
      </c>
      <c r="K262" s="874" t="s">
        <v>200</v>
      </c>
    </row>
    <row r="263" spans="1:11" ht="55.8" hidden="1" thickBot="1" x14ac:dyDescent="0.3">
      <c r="A263" s="866"/>
      <c r="B263" s="885"/>
      <c r="C263" s="868"/>
      <c r="D263" s="107" t="s">
        <v>201</v>
      </c>
      <c r="E263" s="51" t="s">
        <v>202</v>
      </c>
      <c r="F263" s="107" t="s">
        <v>203</v>
      </c>
      <c r="G263" s="107" t="s">
        <v>204</v>
      </c>
      <c r="H263" s="107" t="s">
        <v>221</v>
      </c>
      <c r="I263" s="52" t="s">
        <v>206</v>
      </c>
      <c r="J263" s="873"/>
      <c r="K263" s="875"/>
    </row>
    <row r="264" spans="1:11" hidden="1" x14ac:dyDescent="0.25">
      <c r="A264" s="857" t="str">
        <f>DESCRIPCION!A30</f>
        <v>l</v>
      </c>
      <c r="B264" s="627">
        <f>DESCRIPCION!D34</f>
        <v>0</v>
      </c>
      <c r="C264" s="857"/>
      <c r="D264" s="860" t="s">
        <v>207</v>
      </c>
      <c r="E264" s="123" t="s">
        <v>208</v>
      </c>
      <c r="F264" s="69" t="s">
        <v>169</v>
      </c>
      <c r="G264" s="124">
        <f>IF(F264="Asignado",15,0)</f>
        <v>0</v>
      </c>
      <c r="H264" s="850" t="str">
        <f>IF(AND(G271&gt;0,G271&lt;=85),"Débil",IF(AND(G271&gt;85,G271&lt;=95),"Moderado",IF(G271&gt;96,"Fuerte"," ")))</f>
        <v xml:space="preserve"> </v>
      </c>
      <c r="I264" s="862" t="s">
        <v>169</v>
      </c>
      <c r="J264" s="85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53" t="str">
        <f>IF(J264="Fuerte","NO",IF(J264=" "," ","SI"))</f>
        <v xml:space="preserve"> </v>
      </c>
    </row>
    <row r="265" spans="1:11" ht="27.6" hidden="1" x14ac:dyDescent="0.25">
      <c r="A265" s="858"/>
      <c r="B265" s="628"/>
      <c r="C265" s="858"/>
      <c r="D265" s="861"/>
      <c r="E265" s="102" t="s">
        <v>209</v>
      </c>
      <c r="F265" s="67" t="s">
        <v>169</v>
      </c>
      <c r="G265" s="66">
        <f>IF(F265="Adecuado",15,0)</f>
        <v>0</v>
      </c>
      <c r="H265" s="851"/>
      <c r="I265" s="863"/>
      <c r="J265" s="851"/>
      <c r="K265" s="854"/>
    </row>
    <row r="266" spans="1:11" ht="27.6" hidden="1" x14ac:dyDescent="0.25">
      <c r="A266" s="858"/>
      <c r="B266" s="628"/>
      <c r="C266" s="858"/>
      <c r="D266" s="50" t="s">
        <v>210</v>
      </c>
      <c r="E266" s="102" t="s">
        <v>211</v>
      </c>
      <c r="F266" s="67" t="s">
        <v>169</v>
      </c>
      <c r="G266" s="66">
        <f>IF(F266="Oportuna",15,0)</f>
        <v>0</v>
      </c>
      <c r="H266" s="851"/>
      <c r="I266" s="863"/>
      <c r="J266" s="851"/>
      <c r="K266" s="854"/>
    </row>
    <row r="267" spans="1:11" ht="41.4" hidden="1" x14ac:dyDescent="0.25">
      <c r="A267" s="858"/>
      <c r="B267" s="628"/>
      <c r="C267" s="858"/>
      <c r="D267" s="50" t="s">
        <v>212</v>
      </c>
      <c r="E267" s="102" t="s">
        <v>213</v>
      </c>
      <c r="F267" s="213" t="s">
        <v>169</v>
      </c>
      <c r="G267" s="66">
        <f>IF(F267="Prevenir",15,IF(F267="Detectar",10,0))</f>
        <v>0</v>
      </c>
      <c r="H267" s="851"/>
      <c r="I267" s="863"/>
      <c r="J267" s="851"/>
      <c r="K267" s="854"/>
    </row>
    <row r="268" spans="1:11" ht="27.6" hidden="1" x14ac:dyDescent="0.25">
      <c r="A268" s="858"/>
      <c r="B268" s="628"/>
      <c r="C268" s="858"/>
      <c r="D268" s="50" t="s">
        <v>214</v>
      </c>
      <c r="E268" s="102" t="s">
        <v>215</v>
      </c>
      <c r="F268" s="67" t="s">
        <v>169</v>
      </c>
      <c r="G268" s="66">
        <f>IF(F268="Confiable",15,0)</f>
        <v>0</v>
      </c>
      <c r="H268" s="851"/>
      <c r="I268" s="863"/>
      <c r="J268" s="851"/>
      <c r="K268" s="854"/>
    </row>
    <row r="269" spans="1:11" ht="41.4" hidden="1" x14ac:dyDescent="0.25">
      <c r="A269" s="858"/>
      <c r="B269" s="628"/>
      <c r="C269" s="858"/>
      <c r="D269" s="50" t="s">
        <v>216</v>
      </c>
      <c r="E269" s="102" t="s">
        <v>217</v>
      </c>
      <c r="F269" s="213" t="s">
        <v>169</v>
      </c>
      <c r="G269" s="66">
        <f>IF(F269="Se investigan y se resuelven oportunamente",15,0)</f>
        <v>0</v>
      </c>
      <c r="H269" s="851"/>
      <c r="I269" s="863"/>
      <c r="J269" s="851"/>
      <c r="K269" s="854"/>
    </row>
    <row r="270" spans="1:11" ht="27.6" hidden="1" x14ac:dyDescent="0.25">
      <c r="A270" s="859"/>
      <c r="B270" s="629"/>
      <c r="C270" s="859"/>
      <c r="D270" s="45" t="s">
        <v>218</v>
      </c>
      <c r="E270" s="102" t="s">
        <v>219</v>
      </c>
      <c r="F270" s="67" t="s">
        <v>169</v>
      </c>
      <c r="G270" s="66">
        <f>IF(F270="Completa",10,IF(F270="Incompleta",5,0))</f>
        <v>0</v>
      </c>
      <c r="H270" s="852"/>
      <c r="I270" s="864"/>
      <c r="J270" s="852"/>
      <c r="K270" s="855"/>
    </row>
    <row r="271" spans="1:11" ht="15" hidden="1" thickBot="1" x14ac:dyDescent="0.3">
      <c r="A271" s="119"/>
      <c r="B271" s="120"/>
      <c r="C271" s="56"/>
      <c r="D271" s="57"/>
      <c r="E271" s="58" t="s">
        <v>220</v>
      </c>
      <c r="F271" s="16"/>
      <c r="G271" s="16">
        <f>SUM(G264:G270)</f>
        <v>0</v>
      </c>
      <c r="H271" s="129"/>
      <c r="I271" s="130"/>
      <c r="J271" s="130"/>
      <c r="K271" s="131"/>
    </row>
    <row r="272" spans="1:11" ht="14.4" hidden="1" thickBot="1" x14ac:dyDescent="0.3"/>
    <row r="273" spans="1:11" ht="27.6" hidden="1" x14ac:dyDescent="0.25">
      <c r="A273" s="865" t="s">
        <v>82</v>
      </c>
      <c r="B273" s="884" t="s">
        <v>223</v>
      </c>
      <c r="C273" s="867" t="s">
        <v>196</v>
      </c>
      <c r="D273" s="869" t="s">
        <v>197</v>
      </c>
      <c r="E273" s="870"/>
      <c r="F273" s="870"/>
      <c r="G273" s="870"/>
      <c r="H273" s="871"/>
      <c r="I273" s="106" t="s">
        <v>198</v>
      </c>
      <c r="J273" s="872" t="s">
        <v>199</v>
      </c>
      <c r="K273" s="874" t="s">
        <v>200</v>
      </c>
    </row>
    <row r="274" spans="1:11" ht="55.8" hidden="1" thickBot="1" x14ac:dyDescent="0.3">
      <c r="A274" s="866"/>
      <c r="B274" s="885"/>
      <c r="C274" s="868"/>
      <c r="D274" s="107" t="s">
        <v>201</v>
      </c>
      <c r="E274" s="51" t="s">
        <v>202</v>
      </c>
      <c r="F274" s="107" t="s">
        <v>203</v>
      </c>
      <c r="G274" s="107" t="s">
        <v>204</v>
      </c>
      <c r="H274" s="107" t="s">
        <v>221</v>
      </c>
      <c r="I274" s="52" t="s">
        <v>206</v>
      </c>
      <c r="J274" s="873"/>
      <c r="K274" s="875"/>
    </row>
    <row r="275" spans="1:11" hidden="1" x14ac:dyDescent="0.25">
      <c r="A275" s="857" t="str">
        <f>DESCRIPCION!A33</f>
        <v>m</v>
      </c>
      <c r="B275" s="627">
        <f>DESCRIPCION!D35</f>
        <v>0</v>
      </c>
      <c r="C275" s="857"/>
      <c r="D275" s="860" t="s">
        <v>207</v>
      </c>
      <c r="E275" s="123" t="s">
        <v>208</v>
      </c>
      <c r="F275" s="69" t="s">
        <v>169</v>
      </c>
      <c r="G275" s="124">
        <f>IF(F275="Asignado",15,0)</f>
        <v>0</v>
      </c>
      <c r="H275" s="850" t="str">
        <f>IF(AND(G282&gt;0,G282&lt;=85),"Débil",IF(AND(G282&gt;85,G282&lt;=95),"Moderado",IF(G282&gt;96,"Fuerte"," ")))</f>
        <v xml:space="preserve"> </v>
      </c>
      <c r="I275" s="862" t="s">
        <v>169</v>
      </c>
      <c r="J275" s="85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53" t="str">
        <f>IF(J275="Fuerte","NO",IF(J275=" "," ","SI"))</f>
        <v xml:space="preserve"> </v>
      </c>
    </row>
    <row r="276" spans="1:11" ht="27.6" hidden="1" x14ac:dyDescent="0.25">
      <c r="A276" s="858"/>
      <c r="B276" s="628"/>
      <c r="C276" s="858"/>
      <c r="D276" s="861"/>
      <c r="E276" s="102" t="s">
        <v>209</v>
      </c>
      <c r="F276" s="67" t="s">
        <v>169</v>
      </c>
      <c r="G276" s="66">
        <f>IF(F276="Adecuado",15,0)</f>
        <v>0</v>
      </c>
      <c r="H276" s="851"/>
      <c r="I276" s="863"/>
      <c r="J276" s="851"/>
      <c r="K276" s="854"/>
    </row>
    <row r="277" spans="1:11" ht="27.6" hidden="1" x14ac:dyDescent="0.25">
      <c r="A277" s="858"/>
      <c r="B277" s="628"/>
      <c r="C277" s="858"/>
      <c r="D277" s="50" t="s">
        <v>210</v>
      </c>
      <c r="E277" s="102" t="s">
        <v>211</v>
      </c>
      <c r="F277" s="67" t="s">
        <v>169</v>
      </c>
      <c r="G277" s="66">
        <f>IF(F277="Oportuna",15,0)</f>
        <v>0</v>
      </c>
      <c r="H277" s="851"/>
      <c r="I277" s="863"/>
      <c r="J277" s="851"/>
      <c r="K277" s="854"/>
    </row>
    <row r="278" spans="1:11" ht="41.4" hidden="1" x14ac:dyDescent="0.25">
      <c r="A278" s="858"/>
      <c r="B278" s="628"/>
      <c r="C278" s="858"/>
      <c r="D278" s="50" t="s">
        <v>212</v>
      </c>
      <c r="E278" s="102" t="s">
        <v>213</v>
      </c>
      <c r="F278" s="213" t="s">
        <v>169</v>
      </c>
      <c r="G278" s="66">
        <f>IF(F278="Prevenir",15,IF(F278="Detectar",10,0))</f>
        <v>0</v>
      </c>
      <c r="H278" s="851"/>
      <c r="I278" s="863"/>
      <c r="J278" s="851"/>
      <c r="K278" s="854"/>
    </row>
    <row r="279" spans="1:11" ht="27.6" hidden="1" x14ac:dyDescent="0.25">
      <c r="A279" s="858"/>
      <c r="B279" s="628"/>
      <c r="C279" s="858"/>
      <c r="D279" s="50" t="s">
        <v>214</v>
      </c>
      <c r="E279" s="102" t="s">
        <v>215</v>
      </c>
      <c r="F279" s="67" t="s">
        <v>169</v>
      </c>
      <c r="G279" s="66">
        <f>IF(F279="Confiable",15,0)</f>
        <v>0</v>
      </c>
      <c r="H279" s="851"/>
      <c r="I279" s="863"/>
      <c r="J279" s="851"/>
      <c r="K279" s="854"/>
    </row>
    <row r="280" spans="1:11" ht="41.4" hidden="1" x14ac:dyDescent="0.25">
      <c r="A280" s="858"/>
      <c r="B280" s="628"/>
      <c r="C280" s="858"/>
      <c r="D280" s="50" t="s">
        <v>216</v>
      </c>
      <c r="E280" s="102" t="s">
        <v>217</v>
      </c>
      <c r="F280" s="213" t="s">
        <v>169</v>
      </c>
      <c r="G280" s="66">
        <f>IF(F280="Se investigan y se resuelven oportunamente",15,0)</f>
        <v>0</v>
      </c>
      <c r="H280" s="851"/>
      <c r="I280" s="863"/>
      <c r="J280" s="851"/>
      <c r="K280" s="854"/>
    </row>
    <row r="281" spans="1:11" ht="27.6" hidden="1" x14ac:dyDescent="0.25">
      <c r="A281" s="859"/>
      <c r="B281" s="629"/>
      <c r="C281" s="859"/>
      <c r="D281" s="45" t="s">
        <v>218</v>
      </c>
      <c r="E281" s="102" t="s">
        <v>219</v>
      </c>
      <c r="F281" s="67" t="s">
        <v>169</v>
      </c>
      <c r="G281" s="66">
        <f>IF(F281="Completa",10,IF(F281="Incompleta",5,0))</f>
        <v>0</v>
      </c>
      <c r="H281" s="852"/>
      <c r="I281" s="864"/>
      <c r="J281" s="852"/>
      <c r="K281" s="855"/>
    </row>
    <row r="282" spans="1:11" ht="15" hidden="1" thickBot="1" x14ac:dyDescent="0.3">
      <c r="A282" s="119"/>
      <c r="B282" s="120"/>
      <c r="C282" s="56"/>
      <c r="D282" s="57"/>
      <c r="E282" s="58" t="s">
        <v>220</v>
      </c>
      <c r="F282" s="16"/>
      <c r="G282" s="16">
        <f>SUM(G275:G281)</f>
        <v>0</v>
      </c>
      <c r="H282" s="129"/>
      <c r="I282" s="130"/>
      <c r="J282" s="130"/>
      <c r="K282" s="131"/>
    </row>
    <row r="283" spans="1:11" ht="14.4" hidden="1" thickBot="1" x14ac:dyDescent="0.3"/>
    <row r="284" spans="1:11" ht="27.6" hidden="1" x14ac:dyDescent="0.25">
      <c r="A284" s="865" t="s">
        <v>82</v>
      </c>
      <c r="B284" s="884" t="s">
        <v>223</v>
      </c>
      <c r="C284" s="867" t="s">
        <v>196</v>
      </c>
      <c r="D284" s="869" t="s">
        <v>197</v>
      </c>
      <c r="E284" s="870"/>
      <c r="F284" s="870"/>
      <c r="G284" s="870"/>
      <c r="H284" s="871"/>
      <c r="I284" s="106" t="s">
        <v>198</v>
      </c>
      <c r="J284" s="872" t="s">
        <v>199</v>
      </c>
      <c r="K284" s="874" t="s">
        <v>200</v>
      </c>
    </row>
    <row r="285" spans="1:11" ht="55.8" hidden="1" thickBot="1" x14ac:dyDescent="0.3">
      <c r="A285" s="866"/>
      <c r="B285" s="885"/>
      <c r="C285" s="868"/>
      <c r="D285" s="107" t="s">
        <v>201</v>
      </c>
      <c r="E285" s="51" t="s">
        <v>202</v>
      </c>
      <c r="F285" s="107" t="s">
        <v>203</v>
      </c>
      <c r="G285" s="107" t="s">
        <v>204</v>
      </c>
      <c r="H285" s="107" t="s">
        <v>221</v>
      </c>
      <c r="I285" s="52" t="s">
        <v>206</v>
      </c>
      <c r="J285" s="873"/>
      <c r="K285" s="875"/>
    </row>
    <row r="286" spans="1:11" hidden="1" x14ac:dyDescent="0.25">
      <c r="A286" s="857" t="str">
        <f>DESCRIPCION!A33</f>
        <v>m</v>
      </c>
      <c r="B286" s="627">
        <f>DESCRIPCION!D36</f>
        <v>0</v>
      </c>
      <c r="C286" s="857"/>
      <c r="D286" s="860" t="s">
        <v>207</v>
      </c>
      <c r="E286" s="123" t="s">
        <v>208</v>
      </c>
      <c r="F286" s="69" t="s">
        <v>169</v>
      </c>
      <c r="G286" s="124">
        <f>IF(F286="Asignado",15,0)</f>
        <v>0</v>
      </c>
      <c r="H286" s="850" t="str">
        <f>IF(AND(G293&gt;0,G293&lt;=85),"Débil",IF(AND(G293&gt;85,G293&lt;=95),"Moderado",IF(G293&gt;96,"Fuerte"," ")))</f>
        <v xml:space="preserve"> </v>
      </c>
      <c r="I286" s="862" t="s">
        <v>169</v>
      </c>
      <c r="J286" s="85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53" t="str">
        <f>IF(J286="Fuerte","NO",IF(J286=" "," ","SI"))</f>
        <v xml:space="preserve"> </v>
      </c>
    </row>
    <row r="287" spans="1:11" ht="27.6" hidden="1" x14ac:dyDescent="0.25">
      <c r="A287" s="858"/>
      <c r="B287" s="628"/>
      <c r="C287" s="858"/>
      <c r="D287" s="861"/>
      <c r="E287" s="102" t="s">
        <v>209</v>
      </c>
      <c r="F287" s="67" t="s">
        <v>169</v>
      </c>
      <c r="G287" s="66">
        <f>IF(F287="Adecuado",15,0)</f>
        <v>0</v>
      </c>
      <c r="H287" s="851"/>
      <c r="I287" s="863"/>
      <c r="J287" s="851"/>
      <c r="K287" s="854"/>
    </row>
    <row r="288" spans="1:11" ht="27.6" hidden="1" x14ac:dyDescent="0.25">
      <c r="A288" s="858"/>
      <c r="B288" s="628"/>
      <c r="C288" s="858"/>
      <c r="D288" s="50" t="s">
        <v>210</v>
      </c>
      <c r="E288" s="102" t="s">
        <v>211</v>
      </c>
      <c r="F288" s="67" t="s">
        <v>169</v>
      </c>
      <c r="G288" s="66">
        <f>IF(F288="Oportuna",15,0)</f>
        <v>0</v>
      </c>
      <c r="H288" s="851"/>
      <c r="I288" s="863"/>
      <c r="J288" s="851"/>
      <c r="K288" s="854"/>
    </row>
    <row r="289" spans="1:11" ht="41.4" hidden="1" x14ac:dyDescent="0.25">
      <c r="A289" s="858"/>
      <c r="B289" s="628"/>
      <c r="C289" s="858"/>
      <c r="D289" s="50" t="s">
        <v>212</v>
      </c>
      <c r="E289" s="102" t="s">
        <v>213</v>
      </c>
      <c r="F289" s="213" t="s">
        <v>169</v>
      </c>
      <c r="G289" s="66">
        <f>IF(F289="Prevenir",15,IF(F289="Detectar",10,0))</f>
        <v>0</v>
      </c>
      <c r="H289" s="851"/>
      <c r="I289" s="863"/>
      <c r="J289" s="851"/>
      <c r="K289" s="854"/>
    </row>
    <row r="290" spans="1:11" ht="27.6" hidden="1" x14ac:dyDescent="0.25">
      <c r="A290" s="858"/>
      <c r="B290" s="628"/>
      <c r="C290" s="858"/>
      <c r="D290" s="50" t="s">
        <v>214</v>
      </c>
      <c r="E290" s="102" t="s">
        <v>215</v>
      </c>
      <c r="F290" s="67" t="s">
        <v>169</v>
      </c>
      <c r="G290" s="66">
        <f>IF(F290="Confiable",15,0)</f>
        <v>0</v>
      </c>
      <c r="H290" s="851"/>
      <c r="I290" s="863"/>
      <c r="J290" s="851"/>
      <c r="K290" s="854"/>
    </row>
    <row r="291" spans="1:11" ht="41.4" hidden="1" x14ac:dyDescent="0.25">
      <c r="A291" s="858"/>
      <c r="B291" s="628"/>
      <c r="C291" s="858"/>
      <c r="D291" s="50" t="s">
        <v>216</v>
      </c>
      <c r="E291" s="102" t="s">
        <v>217</v>
      </c>
      <c r="F291" s="213" t="s">
        <v>169</v>
      </c>
      <c r="G291" s="66">
        <f>IF(F291="Se investigan y se resuelven oportunamente",15,0)</f>
        <v>0</v>
      </c>
      <c r="H291" s="851"/>
      <c r="I291" s="863"/>
      <c r="J291" s="851"/>
      <c r="K291" s="854"/>
    </row>
    <row r="292" spans="1:11" ht="27.6" hidden="1" x14ac:dyDescent="0.25">
      <c r="A292" s="859"/>
      <c r="B292" s="629"/>
      <c r="C292" s="859"/>
      <c r="D292" s="45" t="s">
        <v>218</v>
      </c>
      <c r="E292" s="102" t="s">
        <v>219</v>
      </c>
      <c r="F292" s="67" t="s">
        <v>169</v>
      </c>
      <c r="G292" s="66">
        <f>IF(F292="Completa",10,IF(F292="Incompleta",5,0))</f>
        <v>0</v>
      </c>
      <c r="H292" s="852"/>
      <c r="I292" s="864"/>
      <c r="J292" s="852"/>
      <c r="K292" s="855"/>
    </row>
    <row r="293" spans="1:11" ht="15" hidden="1" thickBot="1" x14ac:dyDescent="0.3">
      <c r="A293" s="119"/>
      <c r="B293" s="120"/>
      <c r="C293" s="56"/>
      <c r="D293" s="57"/>
      <c r="E293" s="58" t="s">
        <v>220</v>
      </c>
      <c r="F293" s="16"/>
      <c r="G293" s="16">
        <f>SUM(G286:G292)</f>
        <v>0</v>
      </c>
      <c r="H293" s="129"/>
      <c r="I293" s="130"/>
      <c r="J293" s="130"/>
      <c r="K293" s="131"/>
    </row>
    <row r="294" spans="1:11" ht="14.4" hidden="1" thickBot="1" x14ac:dyDescent="0.3"/>
    <row r="295" spans="1:11" ht="27.6" hidden="1" x14ac:dyDescent="0.25">
      <c r="A295" s="865" t="s">
        <v>82</v>
      </c>
      <c r="B295" s="884" t="s">
        <v>223</v>
      </c>
      <c r="C295" s="867" t="s">
        <v>196</v>
      </c>
      <c r="D295" s="869" t="s">
        <v>197</v>
      </c>
      <c r="E295" s="870"/>
      <c r="F295" s="870"/>
      <c r="G295" s="870"/>
      <c r="H295" s="871"/>
      <c r="I295" s="106" t="s">
        <v>198</v>
      </c>
      <c r="J295" s="872" t="s">
        <v>199</v>
      </c>
      <c r="K295" s="874" t="s">
        <v>200</v>
      </c>
    </row>
    <row r="296" spans="1:11" ht="55.8" hidden="1" thickBot="1" x14ac:dyDescent="0.3">
      <c r="A296" s="866"/>
      <c r="B296" s="885"/>
      <c r="C296" s="868"/>
      <c r="D296" s="107" t="s">
        <v>201</v>
      </c>
      <c r="E296" s="51" t="s">
        <v>202</v>
      </c>
      <c r="F296" s="107" t="s">
        <v>203</v>
      </c>
      <c r="G296" s="107" t="s">
        <v>204</v>
      </c>
      <c r="H296" s="107" t="s">
        <v>221</v>
      </c>
      <c r="I296" s="52" t="s">
        <v>206</v>
      </c>
      <c r="J296" s="873"/>
      <c r="K296" s="875"/>
    </row>
    <row r="297" spans="1:11" hidden="1" x14ac:dyDescent="0.25">
      <c r="A297" s="857" t="str">
        <f>DESCRIPCION!A33</f>
        <v>m</v>
      </c>
      <c r="B297" s="627">
        <f>DESCRIPCION!D37</f>
        <v>0</v>
      </c>
      <c r="C297" s="857"/>
      <c r="D297" s="860" t="s">
        <v>207</v>
      </c>
      <c r="E297" s="123" t="s">
        <v>208</v>
      </c>
      <c r="F297" s="69" t="s">
        <v>169</v>
      </c>
      <c r="G297" s="124">
        <f>IF(F297="Asignado",15,0)</f>
        <v>0</v>
      </c>
      <c r="H297" s="850" t="str">
        <f>IF(AND(G304&gt;0,G304&lt;=85),"Débil",IF(AND(G304&gt;85,G304&lt;=95),"Moderado",IF(G304&gt;96,"Fuerte"," ")))</f>
        <v xml:space="preserve"> </v>
      </c>
      <c r="I297" s="862" t="s">
        <v>169</v>
      </c>
      <c r="J297" s="85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53" t="str">
        <f>IF(J297="Fuerte","NO",IF(J297=" "," ","SI"))</f>
        <v xml:space="preserve"> </v>
      </c>
    </row>
    <row r="298" spans="1:11" ht="27.6" hidden="1" x14ac:dyDescent="0.25">
      <c r="A298" s="858"/>
      <c r="B298" s="628"/>
      <c r="C298" s="858"/>
      <c r="D298" s="861"/>
      <c r="E298" s="102" t="s">
        <v>209</v>
      </c>
      <c r="F298" s="67" t="s">
        <v>169</v>
      </c>
      <c r="G298" s="66">
        <f>IF(F298="Adecuado",15,0)</f>
        <v>0</v>
      </c>
      <c r="H298" s="851"/>
      <c r="I298" s="863"/>
      <c r="J298" s="851"/>
      <c r="K298" s="854"/>
    </row>
    <row r="299" spans="1:11" ht="27.6" hidden="1" x14ac:dyDescent="0.25">
      <c r="A299" s="858"/>
      <c r="B299" s="628"/>
      <c r="C299" s="858"/>
      <c r="D299" s="50" t="s">
        <v>210</v>
      </c>
      <c r="E299" s="102" t="s">
        <v>211</v>
      </c>
      <c r="F299" s="67" t="s">
        <v>169</v>
      </c>
      <c r="G299" s="66">
        <f>IF(F299="Oportuna",15,0)</f>
        <v>0</v>
      </c>
      <c r="H299" s="851"/>
      <c r="I299" s="863"/>
      <c r="J299" s="851"/>
      <c r="K299" s="854"/>
    </row>
    <row r="300" spans="1:11" ht="41.4" hidden="1" x14ac:dyDescent="0.25">
      <c r="A300" s="858"/>
      <c r="B300" s="628"/>
      <c r="C300" s="858"/>
      <c r="D300" s="50" t="s">
        <v>212</v>
      </c>
      <c r="E300" s="102" t="s">
        <v>213</v>
      </c>
      <c r="F300" s="213" t="s">
        <v>169</v>
      </c>
      <c r="G300" s="66">
        <f>IF(F300="Prevenir",15,IF(F300="Detectar",10,0))</f>
        <v>0</v>
      </c>
      <c r="H300" s="851"/>
      <c r="I300" s="863"/>
      <c r="J300" s="851"/>
      <c r="K300" s="854"/>
    </row>
    <row r="301" spans="1:11" ht="27.6" hidden="1" x14ac:dyDescent="0.25">
      <c r="A301" s="858"/>
      <c r="B301" s="628"/>
      <c r="C301" s="858"/>
      <c r="D301" s="50" t="s">
        <v>214</v>
      </c>
      <c r="E301" s="102" t="s">
        <v>215</v>
      </c>
      <c r="F301" s="67" t="s">
        <v>169</v>
      </c>
      <c r="G301" s="66">
        <f>IF(F301="Confiable",15,0)</f>
        <v>0</v>
      </c>
      <c r="H301" s="851"/>
      <c r="I301" s="863"/>
      <c r="J301" s="851"/>
      <c r="K301" s="854"/>
    </row>
    <row r="302" spans="1:11" ht="41.4" hidden="1" x14ac:dyDescent="0.25">
      <c r="A302" s="858"/>
      <c r="B302" s="628"/>
      <c r="C302" s="858"/>
      <c r="D302" s="50" t="s">
        <v>216</v>
      </c>
      <c r="E302" s="102" t="s">
        <v>217</v>
      </c>
      <c r="F302" s="213" t="s">
        <v>169</v>
      </c>
      <c r="G302" s="66">
        <f>IF(F302="Se investigan y se resuelven oportunamente",15,0)</f>
        <v>0</v>
      </c>
      <c r="H302" s="851"/>
      <c r="I302" s="863"/>
      <c r="J302" s="851"/>
      <c r="K302" s="854"/>
    </row>
    <row r="303" spans="1:11" ht="27.6" hidden="1" x14ac:dyDescent="0.25">
      <c r="A303" s="859"/>
      <c r="B303" s="629"/>
      <c r="C303" s="859"/>
      <c r="D303" s="45" t="s">
        <v>218</v>
      </c>
      <c r="E303" s="102" t="s">
        <v>219</v>
      </c>
      <c r="F303" s="67" t="s">
        <v>169</v>
      </c>
      <c r="G303" s="66">
        <f>IF(F303="Completa",10,IF(F303="Incompleta",5,0))</f>
        <v>0</v>
      </c>
      <c r="H303" s="852"/>
      <c r="I303" s="864"/>
      <c r="J303" s="852"/>
      <c r="K303" s="855"/>
    </row>
    <row r="304" spans="1:11" ht="15" hidden="1" thickBot="1" x14ac:dyDescent="0.3">
      <c r="A304" s="119"/>
      <c r="B304" s="120"/>
      <c r="C304" s="56"/>
      <c r="D304" s="57"/>
      <c r="E304" s="58" t="s">
        <v>220</v>
      </c>
      <c r="F304" s="16"/>
      <c r="G304" s="16">
        <f>SUM(G297:G303)</f>
        <v>0</v>
      </c>
      <c r="H304" s="129"/>
      <c r="I304" s="130"/>
      <c r="J304" s="130"/>
      <c r="K304" s="131"/>
    </row>
    <row r="305" spans="1:11" ht="14.4" hidden="1" thickBot="1" x14ac:dyDescent="0.3"/>
    <row r="306" spans="1:11" ht="27.6" hidden="1" x14ac:dyDescent="0.25">
      <c r="A306" s="865" t="s">
        <v>82</v>
      </c>
      <c r="B306" s="884" t="s">
        <v>223</v>
      </c>
      <c r="C306" s="867" t="s">
        <v>196</v>
      </c>
      <c r="D306" s="869" t="s">
        <v>197</v>
      </c>
      <c r="E306" s="870"/>
      <c r="F306" s="870"/>
      <c r="G306" s="870"/>
      <c r="H306" s="871"/>
      <c r="I306" s="106" t="s">
        <v>198</v>
      </c>
      <c r="J306" s="872" t="s">
        <v>199</v>
      </c>
      <c r="K306" s="874" t="s">
        <v>200</v>
      </c>
    </row>
    <row r="307" spans="1:11" ht="55.8" hidden="1" thickBot="1" x14ac:dyDescent="0.3">
      <c r="A307" s="866"/>
      <c r="B307" s="885"/>
      <c r="C307" s="868"/>
      <c r="D307" s="107" t="s">
        <v>201</v>
      </c>
      <c r="E307" s="51" t="s">
        <v>202</v>
      </c>
      <c r="F307" s="107" t="s">
        <v>203</v>
      </c>
      <c r="G307" s="107" t="s">
        <v>204</v>
      </c>
      <c r="H307" s="107" t="s">
        <v>221</v>
      </c>
      <c r="I307" s="52" t="s">
        <v>206</v>
      </c>
      <c r="J307" s="873"/>
      <c r="K307" s="875"/>
    </row>
    <row r="308" spans="1:11" hidden="1" x14ac:dyDescent="0.25">
      <c r="A308" s="857" t="str">
        <f>DESCRIPCION!A36</f>
        <v>n</v>
      </c>
      <c r="B308" s="627">
        <f>DESCRIPCION!D38</f>
        <v>0</v>
      </c>
      <c r="C308" s="857"/>
      <c r="D308" s="860" t="s">
        <v>207</v>
      </c>
      <c r="E308" s="123" t="s">
        <v>208</v>
      </c>
      <c r="F308" s="69" t="s">
        <v>169</v>
      </c>
      <c r="G308" s="124">
        <f>IF(F308="Asignado",15,0)</f>
        <v>0</v>
      </c>
      <c r="H308" s="850" t="str">
        <f>IF(AND(G315&gt;0,G315&lt;=85),"Débil",IF(AND(G315&gt;85,G315&lt;=95),"Moderado",IF(G315&gt;96,"Fuerte"," ")))</f>
        <v xml:space="preserve"> </v>
      </c>
      <c r="I308" s="862" t="s">
        <v>169</v>
      </c>
      <c r="J308" s="85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53" t="str">
        <f>IF(J308="Fuerte","NO",IF(J308=" "," ","SI"))</f>
        <v xml:space="preserve"> </v>
      </c>
    </row>
    <row r="309" spans="1:11" ht="27.6" hidden="1" x14ac:dyDescent="0.25">
      <c r="A309" s="858"/>
      <c r="B309" s="628"/>
      <c r="C309" s="858"/>
      <c r="D309" s="861"/>
      <c r="E309" s="102" t="s">
        <v>209</v>
      </c>
      <c r="F309" s="67" t="s">
        <v>169</v>
      </c>
      <c r="G309" s="66">
        <f>IF(F309="Adecuado",15,0)</f>
        <v>0</v>
      </c>
      <c r="H309" s="851"/>
      <c r="I309" s="863"/>
      <c r="J309" s="851"/>
      <c r="K309" s="854"/>
    </row>
    <row r="310" spans="1:11" ht="27.6" hidden="1" x14ac:dyDescent="0.25">
      <c r="A310" s="858"/>
      <c r="B310" s="628"/>
      <c r="C310" s="858"/>
      <c r="D310" s="50" t="s">
        <v>210</v>
      </c>
      <c r="E310" s="102" t="s">
        <v>211</v>
      </c>
      <c r="F310" s="67" t="s">
        <v>169</v>
      </c>
      <c r="G310" s="66">
        <f>IF(F310="Oportuna",15,0)</f>
        <v>0</v>
      </c>
      <c r="H310" s="851"/>
      <c r="I310" s="863"/>
      <c r="J310" s="851"/>
      <c r="K310" s="854"/>
    </row>
    <row r="311" spans="1:11" ht="41.4" hidden="1" x14ac:dyDescent="0.25">
      <c r="A311" s="858"/>
      <c r="B311" s="628"/>
      <c r="C311" s="858"/>
      <c r="D311" s="50" t="s">
        <v>212</v>
      </c>
      <c r="E311" s="102" t="s">
        <v>213</v>
      </c>
      <c r="F311" s="213" t="s">
        <v>169</v>
      </c>
      <c r="G311" s="66">
        <f>IF(F311="Prevenir",15,IF(F311="Detectar",10,0))</f>
        <v>0</v>
      </c>
      <c r="H311" s="851"/>
      <c r="I311" s="863"/>
      <c r="J311" s="851"/>
      <c r="K311" s="854"/>
    </row>
    <row r="312" spans="1:11" ht="27.6" hidden="1" x14ac:dyDescent="0.25">
      <c r="A312" s="858"/>
      <c r="B312" s="628"/>
      <c r="C312" s="858"/>
      <c r="D312" s="50" t="s">
        <v>214</v>
      </c>
      <c r="E312" s="102" t="s">
        <v>215</v>
      </c>
      <c r="F312" s="67" t="s">
        <v>169</v>
      </c>
      <c r="G312" s="66">
        <f>IF(F312="Confiable",15,0)</f>
        <v>0</v>
      </c>
      <c r="H312" s="851"/>
      <c r="I312" s="863"/>
      <c r="J312" s="851"/>
      <c r="K312" s="854"/>
    </row>
    <row r="313" spans="1:11" ht="41.4" hidden="1" x14ac:dyDescent="0.25">
      <c r="A313" s="858"/>
      <c r="B313" s="628"/>
      <c r="C313" s="858"/>
      <c r="D313" s="50" t="s">
        <v>216</v>
      </c>
      <c r="E313" s="102" t="s">
        <v>217</v>
      </c>
      <c r="F313" s="213" t="s">
        <v>169</v>
      </c>
      <c r="G313" s="66">
        <f>IF(F313="Se investigan y se resuelven oportunamente",15,0)</f>
        <v>0</v>
      </c>
      <c r="H313" s="851"/>
      <c r="I313" s="863"/>
      <c r="J313" s="851"/>
      <c r="K313" s="854"/>
    </row>
    <row r="314" spans="1:11" ht="27.6" hidden="1" x14ac:dyDescent="0.25">
      <c r="A314" s="859"/>
      <c r="B314" s="629"/>
      <c r="C314" s="859"/>
      <c r="D314" s="45" t="s">
        <v>218</v>
      </c>
      <c r="E314" s="102" t="s">
        <v>219</v>
      </c>
      <c r="F314" s="67" t="s">
        <v>169</v>
      </c>
      <c r="G314" s="66">
        <f>IF(F314="Completa",10,IF(F314="Incompleta",5,0))</f>
        <v>0</v>
      </c>
      <c r="H314" s="852"/>
      <c r="I314" s="864"/>
      <c r="J314" s="852"/>
      <c r="K314" s="855"/>
    </row>
    <row r="315" spans="1:11" ht="15" hidden="1" thickBot="1" x14ac:dyDescent="0.3">
      <c r="A315" s="119"/>
      <c r="B315" s="120"/>
      <c r="C315" s="56"/>
      <c r="D315" s="57"/>
      <c r="E315" s="58" t="s">
        <v>220</v>
      </c>
      <c r="F315" s="16"/>
      <c r="G315" s="16">
        <f>SUM(G308:G314)</f>
        <v>0</v>
      </c>
      <c r="H315" s="129"/>
      <c r="I315" s="130"/>
      <c r="J315" s="130"/>
      <c r="K315" s="131"/>
    </row>
    <row r="316" spans="1:11" ht="14.4" hidden="1" thickBot="1" x14ac:dyDescent="0.3"/>
    <row r="317" spans="1:11" ht="27.6" hidden="1" x14ac:dyDescent="0.25">
      <c r="A317" s="865" t="s">
        <v>82</v>
      </c>
      <c r="B317" s="884" t="s">
        <v>223</v>
      </c>
      <c r="C317" s="867" t="s">
        <v>196</v>
      </c>
      <c r="D317" s="869" t="s">
        <v>197</v>
      </c>
      <c r="E317" s="870"/>
      <c r="F317" s="870"/>
      <c r="G317" s="870"/>
      <c r="H317" s="871"/>
      <c r="I317" s="106" t="s">
        <v>198</v>
      </c>
      <c r="J317" s="872" t="s">
        <v>199</v>
      </c>
      <c r="K317" s="874" t="s">
        <v>200</v>
      </c>
    </row>
    <row r="318" spans="1:11" ht="55.8" hidden="1" thickBot="1" x14ac:dyDescent="0.3">
      <c r="A318" s="866"/>
      <c r="B318" s="885"/>
      <c r="C318" s="868"/>
      <c r="D318" s="107" t="s">
        <v>201</v>
      </c>
      <c r="E318" s="51" t="s">
        <v>202</v>
      </c>
      <c r="F318" s="107" t="s">
        <v>203</v>
      </c>
      <c r="G318" s="107" t="s">
        <v>204</v>
      </c>
      <c r="H318" s="107" t="s">
        <v>221</v>
      </c>
      <c r="I318" s="52" t="s">
        <v>206</v>
      </c>
      <c r="J318" s="873"/>
      <c r="K318" s="875"/>
    </row>
    <row r="319" spans="1:11" hidden="1" x14ac:dyDescent="0.25">
      <c r="A319" s="857" t="str">
        <f>DESCRIPCION!A36</f>
        <v>n</v>
      </c>
      <c r="B319" s="627">
        <f>DESCRIPCION!D39</f>
        <v>0</v>
      </c>
      <c r="C319" s="857"/>
      <c r="D319" s="860" t="s">
        <v>207</v>
      </c>
      <c r="E319" s="123" t="s">
        <v>208</v>
      </c>
      <c r="F319" s="69" t="s">
        <v>169</v>
      </c>
      <c r="G319" s="124">
        <f>IF(F319="Asignado",15,0)</f>
        <v>0</v>
      </c>
      <c r="H319" s="850" t="str">
        <f>IF(AND(G326&gt;0,G326&lt;=85),"Débil",IF(AND(G326&gt;85,G326&lt;=95),"Moderado",IF(G326&gt;96,"Fuerte"," ")))</f>
        <v xml:space="preserve"> </v>
      </c>
      <c r="I319" s="862" t="s">
        <v>192</v>
      </c>
      <c r="J319" s="85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53" t="str">
        <f>IF(J319="Fuerte","NO",IF(J319=" "," ","SI"))</f>
        <v xml:space="preserve"> </v>
      </c>
    </row>
    <row r="320" spans="1:11" ht="27.6" hidden="1" x14ac:dyDescent="0.25">
      <c r="A320" s="858"/>
      <c r="B320" s="628"/>
      <c r="C320" s="858"/>
      <c r="D320" s="861"/>
      <c r="E320" s="102" t="s">
        <v>209</v>
      </c>
      <c r="F320" s="67" t="s">
        <v>169</v>
      </c>
      <c r="G320" s="66">
        <f>IF(F320="Adecuado",15,0)</f>
        <v>0</v>
      </c>
      <c r="H320" s="851"/>
      <c r="I320" s="863"/>
      <c r="J320" s="851"/>
      <c r="K320" s="854"/>
    </row>
    <row r="321" spans="1:11" ht="27.6" hidden="1" x14ac:dyDescent="0.25">
      <c r="A321" s="858"/>
      <c r="B321" s="628"/>
      <c r="C321" s="858"/>
      <c r="D321" s="50" t="s">
        <v>210</v>
      </c>
      <c r="E321" s="102" t="s">
        <v>211</v>
      </c>
      <c r="F321" s="67" t="s">
        <v>169</v>
      </c>
      <c r="G321" s="66">
        <f>IF(F321="Oportuna",15,0)</f>
        <v>0</v>
      </c>
      <c r="H321" s="851"/>
      <c r="I321" s="863"/>
      <c r="J321" s="851"/>
      <c r="K321" s="854"/>
    </row>
    <row r="322" spans="1:11" ht="41.4" hidden="1" x14ac:dyDescent="0.25">
      <c r="A322" s="858"/>
      <c r="B322" s="628"/>
      <c r="C322" s="858"/>
      <c r="D322" s="50" t="s">
        <v>212</v>
      </c>
      <c r="E322" s="102" t="s">
        <v>213</v>
      </c>
      <c r="F322" s="213" t="s">
        <v>169</v>
      </c>
      <c r="G322" s="66">
        <f>IF(F322="Prevenir",15,IF(F322="Detectar",10,0))</f>
        <v>0</v>
      </c>
      <c r="H322" s="851"/>
      <c r="I322" s="863"/>
      <c r="J322" s="851"/>
      <c r="K322" s="854"/>
    </row>
    <row r="323" spans="1:11" ht="27.6" hidden="1" x14ac:dyDescent="0.25">
      <c r="A323" s="858"/>
      <c r="B323" s="628"/>
      <c r="C323" s="858"/>
      <c r="D323" s="50" t="s">
        <v>214</v>
      </c>
      <c r="E323" s="102" t="s">
        <v>215</v>
      </c>
      <c r="F323" s="67" t="s">
        <v>169</v>
      </c>
      <c r="G323" s="66">
        <f>IF(F323="Confiable",15,0)</f>
        <v>0</v>
      </c>
      <c r="H323" s="851"/>
      <c r="I323" s="863"/>
      <c r="J323" s="851"/>
      <c r="K323" s="854"/>
    </row>
    <row r="324" spans="1:11" ht="41.4" hidden="1" x14ac:dyDescent="0.25">
      <c r="A324" s="858"/>
      <c r="B324" s="628"/>
      <c r="C324" s="858"/>
      <c r="D324" s="50" t="s">
        <v>216</v>
      </c>
      <c r="E324" s="102" t="s">
        <v>217</v>
      </c>
      <c r="F324" s="213" t="s">
        <v>169</v>
      </c>
      <c r="G324" s="66">
        <f>IF(F324="Se investigan y se resuelven oportunamente",15,0)</f>
        <v>0</v>
      </c>
      <c r="H324" s="851"/>
      <c r="I324" s="863"/>
      <c r="J324" s="851"/>
      <c r="K324" s="854"/>
    </row>
    <row r="325" spans="1:11" ht="27.6" hidden="1" x14ac:dyDescent="0.25">
      <c r="A325" s="859"/>
      <c r="B325" s="629"/>
      <c r="C325" s="859"/>
      <c r="D325" s="45" t="s">
        <v>218</v>
      </c>
      <c r="E325" s="102" t="s">
        <v>219</v>
      </c>
      <c r="F325" s="67" t="s">
        <v>169</v>
      </c>
      <c r="G325" s="66">
        <f>IF(F325="Completa",10,IF(F325="Incompleta",5,0))</f>
        <v>0</v>
      </c>
      <c r="H325" s="852"/>
      <c r="I325" s="864"/>
      <c r="J325" s="852"/>
      <c r="K325" s="855"/>
    </row>
    <row r="326" spans="1:11" ht="15" hidden="1" thickBot="1" x14ac:dyDescent="0.3">
      <c r="A326" s="119"/>
      <c r="B326" s="120"/>
      <c r="C326" s="56"/>
      <c r="D326" s="57"/>
      <c r="E326" s="58" t="s">
        <v>220</v>
      </c>
      <c r="F326" s="16"/>
      <c r="G326" s="16">
        <f>SUM(G319:G325)</f>
        <v>0</v>
      </c>
      <c r="H326" s="129"/>
      <c r="I326" s="130"/>
      <c r="J326" s="130"/>
      <c r="K326" s="131"/>
    </row>
    <row r="327" spans="1:11" ht="14.4" hidden="1" thickBot="1" x14ac:dyDescent="0.3"/>
    <row r="328" spans="1:11" ht="27.6" hidden="1" x14ac:dyDescent="0.25">
      <c r="A328" s="865" t="s">
        <v>82</v>
      </c>
      <c r="B328" s="884" t="s">
        <v>223</v>
      </c>
      <c r="C328" s="867" t="s">
        <v>196</v>
      </c>
      <c r="D328" s="869" t="s">
        <v>197</v>
      </c>
      <c r="E328" s="870"/>
      <c r="F328" s="870"/>
      <c r="G328" s="870"/>
      <c r="H328" s="871"/>
      <c r="I328" s="106" t="s">
        <v>198</v>
      </c>
      <c r="J328" s="872" t="s">
        <v>199</v>
      </c>
      <c r="K328" s="874" t="s">
        <v>200</v>
      </c>
    </row>
    <row r="329" spans="1:11" ht="55.8" hidden="1" thickBot="1" x14ac:dyDescent="0.3">
      <c r="A329" s="866"/>
      <c r="B329" s="885"/>
      <c r="C329" s="868"/>
      <c r="D329" s="107" t="s">
        <v>201</v>
      </c>
      <c r="E329" s="51" t="s">
        <v>202</v>
      </c>
      <c r="F329" s="107" t="s">
        <v>203</v>
      </c>
      <c r="G329" s="107" t="s">
        <v>204</v>
      </c>
      <c r="H329" s="107" t="s">
        <v>221</v>
      </c>
      <c r="I329" s="52" t="s">
        <v>206</v>
      </c>
      <c r="J329" s="873"/>
      <c r="K329" s="875"/>
    </row>
    <row r="330" spans="1:11" hidden="1" x14ac:dyDescent="0.25">
      <c r="A330" s="857" t="str">
        <f>DESCRIPCION!A36</f>
        <v>n</v>
      </c>
      <c r="B330" s="627">
        <f>DESCRIPCION!D40</f>
        <v>0</v>
      </c>
      <c r="C330" s="857"/>
      <c r="D330" s="860" t="s">
        <v>207</v>
      </c>
      <c r="E330" s="123" t="s">
        <v>208</v>
      </c>
      <c r="F330" s="69" t="s">
        <v>169</v>
      </c>
      <c r="G330" s="124">
        <f>IF(F330="Asignado",15,0)</f>
        <v>0</v>
      </c>
      <c r="H330" s="850" t="str">
        <f>IF(AND(G337&gt;0,G337&lt;=85),"Débil",IF(AND(G337&gt;85,G337&lt;=95),"Moderado",IF(G337&gt;96,"Fuerte"," ")))</f>
        <v xml:space="preserve"> </v>
      </c>
      <c r="I330" s="862" t="s">
        <v>169</v>
      </c>
      <c r="J330" s="85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53" t="str">
        <f>IF(J330="Fuerte","NO",IF(J330=" "," ","SI"))</f>
        <v xml:space="preserve"> </v>
      </c>
    </row>
    <row r="331" spans="1:11" ht="27.6" hidden="1" x14ac:dyDescent="0.25">
      <c r="A331" s="858"/>
      <c r="B331" s="628"/>
      <c r="C331" s="858"/>
      <c r="D331" s="861"/>
      <c r="E331" s="102" t="s">
        <v>209</v>
      </c>
      <c r="F331" s="67" t="s">
        <v>169</v>
      </c>
      <c r="G331" s="66">
        <f>IF(F331="Adecuado",15,0)</f>
        <v>0</v>
      </c>
      <c r="H331" s="851"/>
      <c r="I331" s="863"/>
      <c r="J331" s="851"/>
      <c r="K331" s="854"/>
    </row>
    <row r="332" spans="1:11" ht="27.6" hidden="1" x14ac:dyDescent="0.25">
      <c r="A332" s="858"/>
      <c r="B332" s="628"/>
      <c r="C332" s="858"/>
      <c r="D332" s="50" t="s">
        <v>210</v>
      </c>
      <c r="E332" s="102" t="s">
        <v>211</v>
      </c>
      <c r="F332" s="67" t="s">
        <v>169</v>
      </c>
      <c r="G332" s="66">
        <f>IF(F332="Oportuna",15,0)</f>
        <v>0</v>
      </c>
      <c r="H332" s="851"/>
      <c r="I332" s="863"/>
      <c r="J332" s="851"/>
      <c r="K332" s="854"/>
    </row>
    <row r="333" spans="1:11" ht="41.4" hidden="1" x14ac:dyDescent="0.25">
      <c r="A333" s="858"/>
      <c r="B333" s="628"/>
      <c r="C333" s="858"/>
      <c r="D333" s="50" t="s">
        <v>212</v>
      </c>
      <c r="E333" s="102" t="s">
        <v>213</v>
      </c>
      <c r="F333" s="213" t="s">
        <v>169</v>
      </c>
      <c r="G333" s="66">
        <f>IF(F333="Prevenir",15,IF(F333="Detectar",10,0))</f>
        <v>0</v>
      </c>
      <c r="H333" s="851"/>
      <c r="I333" s="863"/>
      <c r="J333" s="851"/>
      <c r="K333" s="854"/>
    </row>
    <row r="334" spans="1:11" ht="27.6" hidden="1" x14ac:dyDescent="0.25">
      <c r="A334" s="858"/>
      <c r="B334" s="628"/>
      <c r="C334" s="858"/>
      <c r="D334" s="50" t="s">
        <v>214</v>
      </c>
      <c r="E334" s="102" t="s">
        <v>215</v>
      </c>
      <c r="F334" s="67" t="s">
        <v>169</v>
      </c>
      <c r="G334" s="66">
        <f>IF(F334="Confiable",15,0)</f>
        <v>0</v>
      </c>
      <c r="H334" s="851"/>
      <c r="I334" s="863"/>
      <c r="J334" s="851"/>
      <c r="K334" s="854"/>
    </row>
    <row r="335" spans="1:11" ht="41.4" hidden="1" x14ac:dyDescent="0.25">
      <c r="A335" s="858"/>
      <c r="B335" s="628"/>
      <c r="C335" s="858"/>
      <c r="D335" s="50" t="s">
        <v>216</v>
      </c>
      <c r="E335" s="102" t="s">
        <v>217</v>
      </c>
      <c r="F335" s="213" t="s">
        <v>169</v>
      </c>
      <c r="G335" s="66">
        <f>IF(F335="Se investigan y se resuelven oportunamente",15,0)</f>
        <v>0</v>
      </c>
      <c r="H335" s="851"/>
      <c r="I335" s="863"/>
      <c r="J335" s="851"/>
      <c r="K335" s="854"/>
    </row>
    <row r="336" spans="1:11" ht="27.6" hidden="1" x14ac:dyDescent="0.25">
      <c r="A336" s="859"/>
      <c r="B336" s="629"/>
      <c r="C336" s="859"/>
      <c r="D336" s="45" t="s">
        <v>218</v>
      </c>
      <c r="E336" s="102" t="s">
        <v>219</v>
      </c>
      <c r="F336" s="67" t="s">
        <v>169</v>
      </c>
      <c r="G336" s="66">
        <f>IF(F336="Completa",10,IF(F336="Incompleta",5,0))</f>
        <v>0</v>
      </c>
      <c r="H336" s="852"/>
      <c r="I336" s="864"/>
      <c r="J336" s="852"/>
      <c r="K336" s="855"/>
    </row>
    <row r="337" spans="1:11" ht="15" hidden="1" thickBot="1" x14ac:dyDescent="0.3">
      <c r="A337" s="119"/>
      <c r="B337" s="120"/>
      <c r="C337" s="56"/>
      <c r="D337" s="57"/>
      <c r="E337" s="58" t="s">
        <v>220</v>
      </c>
      <c r="F337" s="16"/>
      <c r="G337" s="16">
        <f>SUM(G330:G336)</f>
        <v>0</v>
      </c>
      <c r="H337" s="129"/>
      <c r="I337" s="130"/>
      <c r="J337" s="130"/>
      <c r="K337" s="131"/>
    </row>
    <row r="338" spans="1:11" hidden="1" x14ac:dyDescent="0.25"/>
    <row r="339" spans="1:11" hidden="1" x14ac:dyDescent="0.25"/>
    <row r="340" spans="1:11" hidden="1" x14ac:dyDescent="0.25"/>
    <row r="341" spans="1:11" hidden="1" x14ac:dyDescent="0.25"/>
    <row r="342" spans="1:11" hidden="1" x14ac:dyDescent="0.25"/>
    <row r="343" spans="1:11" hidden="1" x14ac:dyDescent="0.25"/>
    <row r="344" spans="1:11" hidden="1" x14ac:dyDescent="0.25"/>
    <row r="345" spans="1:11" hidden="1" x14ac:dyDescent="0.25"/>
    <row r="346" spans="1:11" hidden="1" x14ac:dyDescent="0.25"/>
    <row r="347" spans="1:11" hidden="1" x14ac:dyDescent="0.25"/>
    <row r="348" spans="1:11" hidden="1" x14ac:dyDescent="0.25"/>
    <row r="349" spans="1:11" hidden="1" x14ac:dyDescent="0.25"/>
    <row r="350" spans="1:11" hidden="1" x14ac:dyDescent="0.25"/>
    <row r="351" spans="1:11" hidden="1" x14ac:dyDescent="0.25"/>
    <row r="352" spans="1:11"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2"/>
  <sheetViews>
    <sheetView topLeftCell="A8" zoomScale="70" zoomScaleNormal="70" workbookViewId="0">
      <selection activeCell="H11" sqref="H11:H14"/>
    </sheetView>
  </sheetViews>
  <sheetFormatPr baseColWidth="10" defaultColWidth="11.44140625" defaultRowHeight="13.8" x14ac:dyDescent="0.25"/>
  <cols>
    <col min="1" max="1" width="38.33203125" style="1" customWidth="1"/>
    <col min="2" max="2" width="60.6640625" style="1" customWidth="1"/>
    <col min="3" max="3" width="61.8867187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56"/>
      <c r="B1" s="941" t="str">
        <f>CONTEXTO!B1</f>
        <v xml:space="preserve">PROCESO:  SISTEMA INTEGRADO DE GESTIÓN </v>
      </c>
      <c r="C1" s="942"/>
      <c r="D1" s="943"/>
      <c r="E1" s="434" t="s">
        <v>382</v>
      </c>
      <c r="F1" s="393"/>
      <c r="G1" s="393"/>
      <c r="H1" s="627"/>
    </row>
    <row r="2" spans="1:111" customFormat="1" ht="15.75" customHeight="1" x14ac:dyDescent="0.3">
      <c r="A2" s="457"/>
      <c r="B2" s="944"/>
      <c r="C2" s="945"/>
      <c r="D2" s="946"/>
      <c r="E2" s="435" t="s">
        <v>383</v>
      </c>
      <c r="F2" s="436"/>
      <c r="G2" s="436"/>
      <c r="H2" s="628"/>
    </row>
    <row r="3" spans="1:111" customFormat="1" ht="36" customHeight="1" x14ac:dyDescent="0.3">
      <c r="A3" s="457"/>
      <c r="B3" s="944" t="s">
        <v>222</v>
      </c>
      <c r="C3" s="945"/>
      <c r="D3" s="946"/>
      <c r="E3" s="435" t="s">
        <v>384</v>
      </c>
      <c r="F3" s="436"/>
      <c r="G3" s="436"/>
      <c r="H3" s="628"/>
    </row>
    <row r="4" spans="1:111" customFormat="1" ht="15.75" customHeight="1" thickBot="1" x14ac:dyDescent="0.35">
      <c r="A4" s="458"/>
      <c r="B4" s="947"/>
      <c r="C4" s="948"/>
      <c r="D4" s="949"/>
      <c r="E4" s="471" t="s">
        <v>379</v>
      </c>
      <c r="F4" s="343"/>
      <c r="G4" s="343"/>
      <c r="H4" s="938"/>
    </row>
    <row r="5" spans="1:111" ht="14.4" thickBot="1" x14ac:dyDescent="0.3">
      <c r="A5" s="55"/>
      <c r="C5" s="32"/>
      <c r="D5" s="32"/>
      <c r="E5" s="32"/>
      <c r="F5" s="32"/>
      <c r="G5" s="32"/>
      <c r="H5" s="72"/>
    </row>
    <row r="6" spans="1:111" customFormat="1" ht="24" customHeight="1" x14ac:dyDescent="0.3">
      <c r="A6" s="958" t="str">
        <f>+CONTEXTO!A8</f>
        <v>PROCESO:  GESTION DE RECURSOS FISICOS</v>
      </c>
      <c r="B6" s="959"/>
      <c r="C6" s="959"/>
      <c r="D6" s="959"/>
      <c r="E6" s="959"/>
      <c r="F6" s="959"/>
      <c r="G6" s="959"/>
      <c r="H6" s="960"/>
    </row>
    <row r="7" spans="1:111" customFormat="1" ht="72" customHeight="1" thickBot="1" x14ac:dyDescent="0.35">
      <c r="A7" s="961"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962"/>
      <c r="C7" s="962"/>
      <c r="D7" s="962"/>
      <c r="E7" s="962"/>
      <c r="F7" s="962"/>
      <c r="G7" s="962"/>
      <c r="H7" s="963"/>
    </row>
    <row r="8" spans="1:111" ht="14.4" thickBot="1" x14ac:dyDescent="0.3">
      <c r="A8" s="55"/>
      <c r="C8" s="32"/>
      <c r="D8" s="32"/>
      <c r="E8" s="32"/>
      <c r="F8" s="32"/>
      <c r="G8" s="32"/>
      <c r="H8" s="72"/>
    </row>
    <row r="9" spans="1:111" s="53" customFormat="1" ht="30" customHeight="1" x14ac:dyDescent="0.3">
      <c r="A9" s="950" t="s">
        <v>82</v>
      </c>
      <c r="B9" s="939" t="s">
        <v>223</v>
      </c>
      <c r="C9" s="940" t="s">
        <v>196</v>
      </c>
      <c r="D9" s="940" t="s">
        <v>205</v>
      </c>
      <c r="E9" s="940" t="s">
        <v>224</v>
      </c>
      <c r="F9" s="951" t="s">
        <v>225</v>
      </c>
      <c r="G9" s="951"/>
      <c r="H9" s="932"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50"/>
      <c r="B10" s="939"/>
      <c r="C10" s="940"/>
      <c r="D10" s="940"/>
      <c r="E10" s="940"/>
      <c r="F10" s="951"/>
      <c r="G10" s="951"/>
      <c r="H10" s="932"/>
    </row>
    <row r="11" spans="1:111" s="54" customFormat="1" ht="189.75" customHeight="1" x14ac:dyDescent="0.3">
      <c r="A11" s="933" t="str">
        <f>DESCRIPCION!A10</f>
        <v>Posibilidad del Uso inadecuado de los bienes de la Entidad, para beneficio propio o de un tercero</v>
      </c>
      <c r="B11" s="102" t="str">
        <f>DESCRIPCION!D10</f>
        <v>Desconcimiento sobre la utilizacion adecuada de los elementos y bienes (devolutivos y de consumo) a cargo de los funcionarios</v>
      </c>
      <c r="C11" s="133" t="str">
        <f>'CONTROLES Y EVALUACIÓN'!C11:C17</f>
        <v>Cada vez que se presente un traslado o retiro de un funcionario, y este haga la entrega del Acta de Entrega y Traspaso de Bienes Muebles y Enseres,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v>
      </c>
      <c r="D11" s="237" t="str">
        <f>'CONTROLES Y EVALUACIÓN'!H11:H17</f>
        <v>Fuerte</v>
      </c>
      <c r="E11" s="237" t="str">
        <f>'CONTROLES Y EVALUACIÓN'!I11:I17</f>
        <v>Fuerte (Siempre se Ejecuta)</v>
      </c>
      <c r="F11" s="132"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744" t="str">
        <f>IF(G14=100,"Fuerte",IF(AND(G14&gt;=50,G14&lt;=99),"Moderado",IF(AND(G14&gt;0,G14&lt;=49),"Débil"," ")))</f>
        <v>Fuerte</v>
      </c>
    </row>
    <row r="12" spans="1:111" s="54" customFormat="1" ht="197.25" customHeight="1" x14ac:dyDescent="0.3">
      <c r="A12" s="858"/>
      <c r="B12" s="102" t="str">
        <f>DESCRIPCION!D11</f>
        <v>Presiones externas o de un superior jerárquico, omisión de las políticas para el uso adecuado de los bienes.</v>
      </c>
      <c r="C12" s="133" t="str">
        <f>'CONTROLES Y EVALUACIÓN'!C22</f>
        <v>En el evento en que el nivel directivo asigne un bien a un funcionario o contratista que no los tenga a cargo, el funcionario responsable del bien notifica al almacén a través del acta de entrega y traspaso de bienes muebles para gestionar el cambio de responsabilidad, el Almacenista asigna el responsable de verificar que la información contenida en el Acta de Entrega y Traspaso de Bienes Muebles del funcionario saliente o trasladado coincida con la información que reposa en la Base de Datos del aplicativo de inventarios, en caso de no coincidir con el inventario de la base datos del aplicativo,  el funcionario de almacén consulta el archivo de la hoja de vida de elementos a cargo,  con el fin de asegurar que no existan errores al interior del área de almacén, si hay error en la base de datos de almacén se corrige actualizando la base de datos y se procede a expedir el Paz y Salvo, si persiste el error se envía correo electrónico al funcionario para que gestione, ubique los elementos y corrija el acta de entrega para proceder a expedir el Paz y Salvo. La evidencia es el Acta de Entrega, el correo electrónico en caso de desviación del control y el Paz y Salvo.</v>
      </c>
      <c r="D12" s="103" t="str">
        <f>'CONTROLES Y EVALUACIÓN'!H22</f>
        <v>Fuerte</v>
      </c>
      <c r="E12" s="103" t="str">
        <f>'CONTROLES Y EVALUACIÓN'!I22</f>
        <v>Fuerte (Siempre se Ejecuta)</v>
      </c>
      <c r="F12" s="132"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6">
        <f t="shared" ref="G12" si="1">IF(F12="Fuerte",100,IF(F12="Moderado",50,IF(F12="Débil",0," ")))</f>
        <v>100</v>
      </c>
      <c r="H12" s="745"/>
    </row>
    <row r="13" spans="1:111" s="54" customFormat="1" ht="14.4" hidden="1" x14ac:dyDescent="0.3">
      <c r="A13" s="859"/>
      <c r="B13" s="102"/>
      <c r="C13" s="133"/>
      <c r="D13" s="103"/>
      <c r="E13" s="103"/>
      <c r="F13" s="132" t="str">
        <f t="shared" si="0"/>
        <v xml:space="preserve"> </v>
      </c>
      <c r="G13" s="66" t="str">
        <f>IF(F13="Fuerte",100,IF(F13="Moderado",50,IF(F13="Débil",0," ")))</f>
        <v xml:space="preserve"> </v>
      </c>
      <c r="H13" s="745"/>
    </row>
    <row r="14" spans="1:111" s="54" customFormat="1" ht="30.75" hidden="1" customHeight="1" x14ac:dyDescent="0.3">
      <c r="A14" s="297"/>
      <c r="B14" s="27"/>
      <c r="C14" s="298"/>
      <c r="D14" s="298"/>
      <c r="E14" s="298"/>
      <c r="F14" s="299"/>
      <c r="G14" s="239">
        <f>AVERAGE(G11:G13)</f>
        <v>100</v>
      </c>
      <c r="H14" s="934"/>
    </row>
    <row r="15" spans="1:111" s="54" customFormat="1" ht="153.75" customHeight="1" x14ac:dyDescent="0.3">
      <c r="A15" s="876" t="str">
        <f>DESCRIPCION!A15</f>
        <v>Posibilidad de Solicitar y/o recibir dadivas para omitir y/o manipular Informacion real de un predio publico en favorecimiento de un tercero.</v>
      </c>
      <c r="B15" s="102" t="str">
        <f>DESCRIPCION!D14</f>
        <v>Inadecuado manejo de la informacion en la base de datos asociada al proceso de Identificacion de los Bienes Fiscales y de uso Publico</v>
      </c>
      <c r="C15" s="133" t="str">
        <f>'CONTROLES Y EVALUACIÓN'!C44</f>
        <v>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v>
      </c>
      <c r="D15" s="103" t="str">
        <f>'CONTROLES Y EVALUACIÓN'!H44</f>
        <v>Fuerte</v>
      </c>
      <c r="E15" s="103" t="str">
        <f>'CONTROLES Y EVALUACIÓN'!I44</f>
        <v>Fuerte (Siempre se Ejecuta)</v>
      </c>
      <c r="F15" s="132" t="str">
        <f>'CONTROLES Y EVALUACIÓN'!J44</f>
        <v>Fuerte</v>
      </c>
      <c r="G15" s="66">
        <f>IF(F15="Fuerte",100,IF(F15="Moderado",50,IF(F15="Débil",0," ")))</f>
        <v>100</v>
      </c>
      <c r="H15" s="744" t="str">
        <f>IF(G18=100,"Fuerte",IF(AND(G18&gt;=50,G18&lt;=99),"Moderado",IF(AND(G18&gt;0,G18&lt;=49),"Débil"," ")))</f>
        <v>Fuerte</v>
      </c>
    </row>
    <row r="16" spans="1:111" s="54" customFormat="1" ht="153.75" customHeight="1" x14ac:dyDescent="0.3">
      <c r="A16" s="876"/>
      <c r="B16" s="102" t="str">
        <f>DESCRIPCION!D15</f>
        <v>Presiones externas o de un superior jerárquico, para manipular informacion de los bienes Fiscales y de uso publico del Municipio.</v>
      </c>
      <c r="C16" s="133" t="str">
        <f>'CONTROLES Y EVALUACIÓN'!C44</f>
        <v>Cada vez que se pretenda legalizar un bien Fiscal y de Uso Público, El Profesional Especializado de Bienes Fiscales, con el fin de verificar la información registrada en la base de datos, solicita al grupo de trabajo realizar los trámites Administrativos (Estudio de Títulos, Visita Ocular, Escritura y/o Resolución , Vur, Planos) con estos documentos procede a comparar la información reportada del Predio,  Si son Iguales se actualiza la información en la base de datos; si son diferentes se notifica para reajustar los documentos y proceder a la Legalización, Como evidencia quedan los documentos soportes de visita al predio el oficio de notificación.</v>
      </c>
      <c r="D16" s="103" t="str">
        <f>'CONTROLES Y EVALUACIÓN'!H44</f>
        <v>Fuerte</v>
      </c>
      <c r="E16" s="103" t="str">
        <f>'CONTROLES Y EVALUACIÓN'!I44</f>
        <v>Fuerte (Siempre se Ejecuta)</v>
      </c>
      <c r="F16" s="132" t="str">
        <f>'CONTROLES Y EVALUACIÓN'!J44</f>
        <v>Fuerte</v>
      </c>
      <c r="G16" s="66">
        <f t="shared" ref="G16:G17" si="2">IF(F16="Fuerte",100,IF(F16="Moderado",50,IF(F16="Débil",0," ")))</f>
        <v>100</v>
      </c>
      <c r="H16" s="745"/>
    </row>
    <row r="17" spans="1:8" s="54" customFormat="1" ht="162" hidden="1" customHeight="1" x14ac:dyDescent="0.3">
      <c r="A17" s="876"/>
      <c r="B17" s="102">
        <f>DESCRIPCION!D16</f>
        <v>0</v>
      </c>
      <c r="C17" s="133">
        <f>+('CONTROLES Y EVALUACIÓN'!C66)</f>
        <v>0</v>
      </c>
      <c r="D17" s="103" t="str">
        <f>'CONTROLES Y EVALUACIÓN'!H66</f>
        <v>Fuerte</v>
      </c>
      <c r="E17" s="103" t="str">
        <f>'CONTROLES Y EVALUACIÓN'!I66</f>
        <v>Fuerte (Siempre se Ejecuta)</v>
      </c>
      <c r="F17" s="132" t="str">
        <f>'CONTROLES Y EVALUACIÓN'!J66</f>
        <v>Fuerte</v>
      </c>
      <c r="G17" s="66">
        <f t="shared" si="2"/>
        <v>100</v>
      </c>
      <c r="H17" s="745"/>
    </row>
    <row r="18" spans="1:8" s="54" customFormat="1" ht="36" customHeight="1" x14ac:dyDescent="0.3">
      <c r="A18" s="935"/>
      <c r="B18" s="936"/>
      <c r="C18" s="936"/>
      <c r="D18" s="936"/>
      <c r="E18" s="936"/>
      <c r="F18" s="937"/>
      <c r="G18" s="134">
        <f>AVERAGE(G15:G17)</f>
        <v>100</v>
      </c>
      <c r="H18" s="934"/>
    </row>
    <row r="19" spans="1:8" s="54" customFormat="1" ht="135" hidden="1" customHeight="1" x14ac:dyDescent="0.3">
      <c r="A19" s="933">
        <f>DESCRIPCION!A14</f>
        <v>0</v>
      </c>
      <c r="B19" s="102">
        <f>DESCRIPCION!D17</f>
        <v>0</v>
      </c>
      <c r="C19" s="133">
        <f>'CONTROLES Y EVALUACIÓN'!C77</f>
        <v>0</v>
      </c>
      <c r="D19" s="103" t="str">
        <f>'CONTROLES Y EVALUACIÓN'!H77</f>
        <v>Fuerte</v>
      </c>
      <c r="E19" s="103" t="str">
        <f>'CONTROLES Y EVALUACIÓN'!I77</f>
        <v>Fuerte (Siempre se Ejecuta)</v>
      </c>
      <c r="F19" s="132" t="str">
        <f>'CONTROLES Y EVALUACIÓN'!J77</f>
        <v>Fuerte</v>
      </c>
      <c r="G19" s="66">
        <f>IF(F19="Fuerte",100,IF(F19="Moderado",50,IF(F19="Débil",0," ")))</f>
        <v>100</v>
      </c>
      <c r="H19" s="744" t="str">
        <f>IF(G22=100,"Fuerte",IF(AND(G22&gt;=50,G22&lt;=99),"Moderado",IF(AND(G22&gt;0,G22&lt;=49),"Débil"," ")))</f>
        <v>Fuerte</v>
      </c>
    </row>
    <row r="20" spans="1:8" s="54" customFormat="1" ht="114" hidden="1" customHeight="1" x14ac:dyDescent="0.3">
      <c r="A20" s="858"/>
      <c r="B20" s="102">
        <f>DESCRIPCION!D18</f>
        <v>0</v>
      </c>
      <c r="C20" s="133"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2" t="str">
        <f>'CONTROLES Y EVALUACIÓN'!J88</f>
        <v xml:space="preserve"> </v>
      </c>
      <c r="G20" s="66" t="str">
        <f t="shared" ref="G20:G21" si="3">IF(F20="Fuerte",100,IF(F20="Moderado",50,IF(F20="Débil",0," ")))</f>
        <v xml:space="preserve"> </v>
      </c>
      <c r="H20" s="745"/>
    </row>
    <row r="21" spans="1:8" s="54" customFormat="1" ht="114" hidden="1" customHeight="1" x14ac:dyDescent="0.3">
      <c r="A21" s="859"/>
      <c r="B21" s="102">
        <f>DESCRIPCION!D19</f>
        <v>0</v>
      </c>
      <c r="C21" s="133"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2" t="str">
        <f>'CONTROLES Y EVALUACIÓN'!J99</f>
        <v xml:space="preserve"> </v>
      </c>
      <c r="G21" s="66" t="str">
        <f t="shared" si="3"/>
        <v xml:space="preserve"> </v>
      </c>
      <c r="H21" s="745"/>
    </row>
    <row r="22" spans="1:8" s="54" customFormat="1" ht="33.75" hidden="1" customHeight="1" x14ac:dyDescent="0.3">
      <c r="A22" s="929"/>
      <c r="B22" s="930"/>
      <c r="C22" s="930"/>
      <c r="D22" s="930"/>
      <c r="E22" s="930"/>
      <c r="F22" s="931"/>
      <c r="G22" s="135">
        <f>AVERAGE(G19:G21)</f>
        <v>100</v>
      </c>
      <c r="H22" s="745"/>
    </row>
    <row r="23" spans="1:8" s="54" customFormat="1" ht="113.25" hidden="1" customHeight="1" x14ac:dyDescent="0.3">
      <c r="A23" s="933" t="str">
        <f>DESCRIPCION!A18</f>
        <v>f</v>
      </c>
      <c r="B23" s="102">
        <f>DESCRIPCION!D20</f>
        <v>0</v>
      </c>
      <c r="C23" s="133">
        <f>'CONTROLES Y EVALUACIÓN'!C110</f>
        <v>0</v>
      </c>
      <c r="D23" s="103" t="str">
        <f>'CONTROLES Y EVALUACIÓN'!H110</f>
        <v xml:space="preserve"> </v>
      </c>
      <c r="E23" s="103" t="str">
        <f>'CONTROLES Y EVALUACIÓN'!I110</f>
        <v>Seleccionar</v>
      </c>
      <c r="F23" s="132" t="str">
        <f>'CONTROLES Y EVALUACIÓN'!J110</f>
        <v xml:space="preserve"> </v>
      </c>
      <c r="G23" s="66" t="str">
        <f>IF(F23="Fuerte",100,IF(F23="Moderado",50,IF(F23="Débil",0," ")))</f>
        <v xml:space="preserve"> </v>
      </c>
      <c r="H23" s="744" t="e">
        <f>IF(G26=100,"Fuerte",IF(AND(G26&gt;=50,G26&lt;=99),"Moderado",IF(AND(G26&gt;0,G26&lt;=49),"Débil"," ")))</f>
        <v>#DIV/0!</v>
      </c>
    </row>
    <row r="24" spans="1:8" ht="113.25" hidden="1" customHeight="1" x14ac:dyDescent="0.25">
      <c r="A24" s="858"/>
      <c r="B24" s="102">
        <f>DESCRIPCION!D21</f>
        <v>0</v>
      </c>
      <c r="C24" s="133">
        <f>'CONTROLES Y EVALUACIÓN'!C121</f>
        <v>0</v>
      </c>
      <c r="D24" s="103" t="str">
        <f>'CONTROLES Y EVALUACIÓN'!H121</f>
        <v xml:space="preserve"> </v>
      </c>
      <c r="E24" s="103" t="str">
        <f>'CONTROLES Y EVALUACIÓN'!I121</f>
        <v>Seleccionar</v>
      </c>
      <c r="F24" s="132" t="str">
        <f>'CONTROLES Y EVALUACIÓN'!J121</f>
        <v xml:space="preserve"> </v>
      </c>
      <c r="G24" s="66" t="str">
        <f t="shared" ref="G24:G25" si="4">IF(F24="Fuerte",100,IF(F24="Moderado",50,IF(F24="Débil",0," ")))</f>
        <v xml:space="preserve"> </v>
      </c>
      <c r="H24" s="745"/>
    </row>
    <row r="25" spans="1:8" ht="123.75" hidden="1" customHeight="1" x14ac:dyDescent="0.25">
      <c r="A25" s="859"/>
      <c r="B25" s="102">
        <f>DESCRIPCION!D22</f>
        <v>0</v>
      </c>
      <c r="C25" s="133">
        <f>'CONTROLES Y EVALUACIÓN'!C132</f>
        <v>0</v>
      </c>
      <c r="D25" s="103" t="str">
        <f>'CONTROLES Y EVALUACIÓN'!H132</f>
        <v xml:space="preserve"> </v>
      </c>
      <c r="E25" s="103" t="str">
        <f>'CONTROLES Y EVALUACIÓN'!I132</f>
        <v>Seleccionar</v>
      </c>
      <c r="F25" s="132" t="str">
        <f>'CONTROLES Y EVALUACIÓN'!J132</f>
        <v xml:space="preserve"> </v>
      </c>
      <c r="G25" s="66" t="str">
        <f t="shared" si="4"/>
        <v xml:space="preserve"> </v>
      </c>
      <c r="H25" s="745"/>
    </row>
    <row r="26" spans="1:8" ht="31.5" hidden="1" customHeight="1" x14ac:dyDescent="0.25">
      <c r="A26" s="929"/>
      <c r="B26" s="930"/>
      <c r="C26" s="930"/>
      <c r="D26" s="930"/>
      <c r="E26" s="930"/>
      <c r="F26" s="931"/>
      <c r="G26" s="135" t="e">
        <f>AVERAGE(G23:G25)</f>
        <v>#DIV/0!</v>
      </c>
      <c r="H26" s="745"/>
    </row>
    <row r="27" spans="1:8" ht="112.5" hidden="1" customHeight="1" x14ac:dyDescent="0.25">
      <c r="A27" s="933" t="str">
        <f>DESCRIPCION!A21</f>
        <v>g</v>
      </c>
      <c r="B27" s="102">
        <f>DESCRIPCION!D23</f>
        <v>0</v>
      </c>
      <c r="C27" s="133">
        <f>'CONTROLES Y EVALUACIÓN'!C143</f>
        <v>0</v>
      </c>
      <c r="D27" s="103" t="str">
        <f>'CONTROLES Y EVALUACIÓN'!H143</f>
        <v xml:space="preserve"> </v>
      </c>
      <c r="E27" s="103" t="str">
        <f>'CONTROLES Y EVALUACIÓN'!I143</f>
        <v>Seleccionar</v>
      </c>
      <c r="F27" s="132" t="str">
        <f>'CONTROLES Y EVALUACIÓN'!J143</f>
        <v xml:space="preserve"> </v>
      </c>
      <c r="G27" s="66" t="str">
        <f>IF(F27="Fuerte",100,IF(F27="Moderado",50,IF(F27="Débil",0," ")))</f>
        <v xml:space="preserve"> </v>
      </c>
      <c r="H27" s="744" t="e">
        <f>IF(G30=100,"Fuerte",IF(AND(G30&gt;=50,G30&lt;=99),"Moderado",IF(AND(G30&gt;0,G30&lt;=49),"Débil"," ")))</f>
        <v>#DIV/0!</v>
      </c>
    </row>
    <row r="28" spans="1:8" ht="99.75" hidden="1" customHeight="1" x14ac:dyDescent="0.25">
      <c r="A28" s="858"/>
      <c r="B28" s="102">
        <f>DESCRIPCION!D24</f>
        <v>0</v>
      </c>
      <c r="C28" s="133">
        <f>'CONTROLES Y EVALUACIÓN'!C154</f>
        <v>0</v>
      </c>
      <c r="D28" s="103" t="str">
        <f>'CONTROLES Y EVALUACIÓN'!H154</f>
        <v xml:space="preserve"> </v>
      </c>
      <c r="E28" s="103" t="str">
        <f>'CONTROLES Y EVALUACIÓN'!I154</f>
        <v>Seleccionar</v>
      </c>
      <c r="F28" s="132" t="str">
        <f>'CONTROLES Y EVALUACIÓN'!J154</f>
        <v xml:space="preserve"> </v>
      </c>
      <c r="G28" s="66" t="str">
        <f t="shared" ref="G28:G29" si="5">IF(F28="Fuerte",100,IF(F28="Moderado",50,IF(F28="Débil",0," ")))</f>
        <v xml:space="preserve"> </v>
      </c>
      <c r="H28" s="745"/>
    </row>
    <row r="29" spans="1:8" ht="96.75" hidden="1" customHeight="1" x14ac:dyDescent="0.25">
      <c r="A29" s="859"/>
      <c r="B29" s="102">
        <f>DESCRIPCION!D25</f>
        <v>0</v>
      </c>
      <c r="C29" s="133">
        <f>'CONTROLES Y EVALUACIÓN'!C165</f>
        <v>0</v>
      </c>
      <c r="D29" s="103" t="str">
        <f>'CONTROLES Y EVALUACIÓN'!H165</f>
        <v xml:space="preserve"> </v>
      </c>
      <c r="E29" s="103" t="str">
        <f>'CONTROLES Y EVALUACIÓN'!I165</f>
        <v>Seleccionar</v>
      </c>
      <c r="F29" s="132" t="str">
        <f>'CONTROLES Y EVALUACIÓN'!J165</f>
        <v xml:space="preserve"> </v>
      </c>
      <c r="G29" s="66" t="str">
        <f t="shared" si="5"/>
        <v xml:space="preserve"> </v>
      </c>
      <c r="H29" s="745"/>
    </row>
    <row r="30" spans="1:8" ht="24" hidden="1" customHeight="1" x14ac:dyDescent="0.25">
      <c r="A30" s="929"/>
      <c r="B30" s="930"/>
      <c r="C30" s="930"/>
      <c r="D30" s="930"/>
      <c r="E30" s="930"/>
      <c r="F30" s="931"/>
      <c r="G30" s="135" t="e">
        <f>AVERAGE(G27:G29)</f>
        <v>#DIV/0!</v>
      </c>
      <c r="H30" s="745"/>
    </row>
    <row r="31" spans="1:8" ht="120" hidden="1" customHeight="1" x14ac:dyDescent="0.25">
      <c r="A31" s="933" t="str">
        <f>DESCRIPCION!A24</f>
        <v>h</v>
      </c>
      <c r="B31" s="102">
        <f>DESCRIPCION!D26</f>
        <v>0</v>
      </c>
      <c r="C31" s="133">
        <f>'CONTROLES Y EVALUACIÓN'!C176</f>
        <v>0</v>
      </c>
      <c r="D31" s="103" t="str">
        <f>'CONTROLES Y EVALUACIÓN'!H176</f>
        <v>Débil</v>
      </c>
      <c r="E31" s="103" t="str">
        <f>'CONTROLES Y EVALUACIÓN'!I176</f>
        <v>Fuerte (Siempre se Ejecuta)</v>
      </c>
      <c r="F31" s="132" t="str">
        <f>'CONTROLES Y EVALUACIÓN'!J176</f>
        <v>Débil</v>
      </c>
      <c r="G31" s="66">
        <f>IF(F31="Fuerte",100,IF(F31="Moderado",50,IF(F31="Débil",0," ")))</f>
        <v>0</v>
      </c>
      <c r="H31" s="744" t="str">
        <f>IF(G34=100,"Fuerte",IF(AND(G34&gt;=50,G34&lt;=99),"Moderado",IF(AND(G34&gt;0,G34&lt;=49),"Débil"," ")))</f>
        <v xml:space="preserve"> </v>
      </c>
    </row>
    <row r="32" spans="1:8" ht="114" hidden="1" customHeight="1" x14ac:dyDescent="0.25">
      <c r="A32" s="858"/>
      <c r="B32" s="102">
        <f>DESCRIPCION!B25</f>
        <v>0</v>
      </c>
      <c r="C32" s="133">
        <f>'CONTROLES Y EVALUACIÓN'!C187</f>
        <v>0</v>
      </c>
      <c r="D32" s="103" t="str">
        <f>'CONTROLES Y EVALUACIÓN'!H187</f>
        <v xml:space="preserve"> </v>
      </c>
      <c r="E32" s="103" t="str">
        <f>'CONTROLES Y EVALUACIÓN'!I187</f>
        <v>Seleccionar</v>
      </c>
      <c r="F32" s="132" t="str">
        <f>'CONTROLES Y EVALUACIÓN'!J187</f>
        <v xml:space="preserve"> </v>
      </c>
      <c r="G32" s="66" t="str">
        <f t="shared" ref="G32:G33" si="6">IF(F32="Fuerte",100,IF(F32="Moderado",50,IF(F32="Débil",0," ")))</f>
        <v xml:space="preserve"> </v>
      </c>
      <c r="H32" s="745"/>
    </row>
    <row r="33" spans="1:8" ht="100.5" hidden="1" customHeight="1" x14ac:dyDescent="0.25">
      <c r="A33" s="859"/>
      <c r="B33" s="102">
        <f>DESCRIPCION!B26</f>
        <v>0</v>
      </c>
      <c r="C33" s="133">
        <f>'CONTROLES Y EVALUACIÓN'!C198</f>
        <v>0</v>
      </c>
      <c r="D33" s="103" t="str">
        <f>'CONTROLES Y EVALUACIÓN'!H198</f>
        <v xml:space="preserve"> </v>
      </c>
      <c r="E33" s="103" t="str">
        <f>'CONTROLES Y EVALUACIÓN'!I198</f>
        <v>Seleccionar</v>
      </c>
      <c r="F33" s="132" t="str">
        <f>'CONTROLES Y EVALUACIÓN'!J198</f>
        <v xml:space="preserve"> </v>
      </c>
      <c r="G33" s="66" t="str">
        <f t="shared" si="6"/>
        <v xml:space="preserve"> </v>
      </c>
      <c r="H33" s="745"/>
    </row>
    <row r="34" spans="1:8" ht="30" hidden="1" customHeight="1" x14ac:dyDescent="0.25">
      <c r="A34" s="929"/>
      <c r="B34" s="930"/>
      <c r="C34" s="930"/>
      <c r="D34" s="930"/>
      <c r="E34" s="930"/>
      <c r="F34" s="931"/>
      <c r="G34" s="135">
        <f>AVERAGE(G31:G33)</f>
        <v>0</v>
      </c>
      <c r="H34" s="745"/>
    </row>
    <row r="35" spans="1:8" ht="107.25" hidden="1" customHeight="1" x14ac:dyDescent="0.25">
      <c r="A35" s="933" t="str">
        <f>DESCRIPCION!A27</f>
        <v>i</v>
      </c>
      <c r="B35" s="102">
        <f>DESCRIPCION!D29</f>
        <v>0</v>
      </c>
      <c r="C35" s="133">
        <f>'CONTROLES Y EVALUACIÓN'!C209</f>
        <v>0</v>
      </c>
      <c r="D35" s="103" t="str">
        <f>'CONTROLES Y EVALUACIÓN'!H209</f>
        <v xml:space="preserve"> </v>
      </c>
      <c r="E35" s="103" t="str">
        <f>'CONTROLES Y EVALUACIÓN'!I209</f>
        <v>Seleccionar</v>
      </c>
      <c r="F35" s="132" t="str">
        <f>'CONTROLES Y EVALUACIÓN'!J209</f>
        <v xml:space="preserve"> </v>
      </c>
      <c r="G35" s="66" t="str">
        <f>IF(F35="Fuerte",100,IF(F35="Moderado",50,IF(F35="Débil",0," ")))</f>
        <v xml:space="preserve"> </v>
      </c>
      <c r="H35" s="744" t="e">
        <f>IF(G38=100,"Fuerte",IF(AND(G38&gt;=50,G38&lt;=99),"Moderado",IF(AND(G38&gt;0,G38&lt;=49),"Débil"," ")))</f>
        <v>#DIV/0!</v>
      </c>
    </row>
    <row r="36" spans="1:8" ht="108.75" hidden="1" customHeight="1" x14ac:dyDescent="0.25">
      <c r="A36" s="858"/>
      <c r="B36" s="102">
        <f>DESCRIPCION!D30</f>
        <v>0</v>
      </c>
      <c r="C36" s="133">
        <f>'CONTROLES Y EVALUACIÓN'!C220</f>
        <v>0</v>
      </c>
      <c r="D36" s="103" t="str">
        <f>'CONTROLES Y EVALUACIÓN'!H220</f>
        <v xml:space="preserve"> </v>
      </c>
      <c r="E36" s="103" t="str">
        <f>'CONTROLES Y EVALUACIÓN'!I220</f>
        <v>Moderado (Algunas veces se ejecuta)</v>
      </c>
      <c r="F36" s="132" t="str">
        <f>'CONTROLES Y EVALUACIÓN'!J220</f>
        <v xml:space="preserve"> </v>
      </c>
      <c r="G36" s="66" t="str">
        <f t="shared" ref="G36:G37" si="7">IF(F36="Fuerte",100,IF(F36="Moderado",50,IF(F36="Débil",0," ")))</f>
        <v xml:space="preserve"> </v>
      </c>
      <c r="H36" s="745"/>
    </row>
    <row r="37" spans="1:8" ht="111" hidden="1" customHeight="1" x14ac:dyDescent="0.25">
      <c r="A37" s="859"/>
      <c r="B37" s="102">
        <f>DESCRIPCION!D31</f>
        <v>0</v>
      </c>
      <c r="C37" s="133">
        <f>'CONTROLES Y EVALUACIÓN'!C231</f>
        <v>0</v>
      </c>
      <c r="D37" s="103" t="str">
        <f>'CONTROLES Y EVALUACIÓN'!H231</f>
        <v xml:space="preserve"> </v>
      </c>
      <c r="E37" s="103" t="str">
        <f>'CONTROLES Y EVALUACIÓN'!I231</f>
        <v>Seleccionar</v>
      </c>
      <c r="F37" s="132" t="str">
        <f>'CONTROLES Y EVALUACIÓN'!J231</f>
        <v xml:space="preserve"> </v>
      </c>
      <c r="G37" s="66" t="str">
        <f t="shared" si="7"/>
        <v xml:space="preserve"> </v>
      </c>
      <c r="H37" s="745"/>
    </row>
    <row r="38" spans="1:8" ht="31.5" hidden="1" customHeight="1" x14ac:dyDescent="0.25">
      <c r="A38" s="929"/>
      <c r="B38" s="930"/>
      <c r="C38" s="930"/>
      <c r="D38" s="930"/>
      <c r="E38" s="930"/>
      <c r="F38" s="931"/>
      <c r="G38" s="135" t="e">
        <f>AVERAGE(G35:G37)</f>
        <v>#DIV/0!</v>
      </c>
      <c r="H38" s="745"/>
    </row>
    <row r="39" spans="1:8" ht="85.5" hidden="1" customHeight="1" x14ac:dyDescent="0.25">
      <c r="A39" s="933" t="str">
        <f>DESCRIPCION!A30</f>
        <v>l</v>
      </c>
      <c r="B39" s="102">
        <f>DESCRIPCION!D32</f>
        <v>0</v>
      </c>
      <c r="C39" s="133">
        <f>'CONTROLES Y EVALUACIÓN'!C242</f>
        <v>0</v>
      </c>
      <c r="D39" s="103" t="str">
        <f>'CONTROLES Y EVALUACIÓN'!H242</f>
        <v xml:space="preserve"> </v>
      </c>
      <c r="E39" s="103" t="str">
        <f>'CONTROLES Y EVALUACIÓN'!I242</f>
        <v>Seleccionar</v>
      </c>
      <c r="F39" s="132" t="str">
        <f>'CONTROLES Y EVALUACIÓN'!J242</f>
        <v xml:space="preserve"> </v>
      </c>
      <c r="G39" s="66" t="str">
        <f>IF(F39="Fuerte",100,IF(F39="Moderado",50,IF(F39="Débil",0," ")))</f>
        <v xml:space="preserve"> </v>
      </c>
      <c r="H39" s="744" t="e">
        <f>IF(G42=100,"Fuerte",IF(AND(G42&gt;=50,G42&lt;=99),"Moderado",IF(AND(G42&gt;0,G42&lt;=49),"Débil"," ")))</f>
        <v>#DIV/0!</v>
      </c>
    </row>
    <row r="40" spans="1:8" ht="92.25" hidden="1" customHeight="1" x14ac:dyDescent="0.25">
      <c r="A40" s="858"/>
      <c r="B40" s="102">
        <f>DESCRIPCION!D33</f>
        <v>0</v>
      </c>
      <c r="C40" s="133">
        <f>'CONTROLES Y EVALUACIÓN'!C253</f>
        <v>0</v>
      </c>
      <c r="D40" s="103" t="str">
        <f>'CONTROLES Y EVALUACIÓN'!H253</f>
        <v xml:space="preserve"> </v>
      </c>
      <c r="E40" s="103" t="str">
        <f>'CONTROLES Y EVALUACIÓN'!I253</f>
        <v>Seleccionar</v>
      </c>
      <c r="F40" s="132" t="str">
        <f>'CONTROLES Y EVALUACIÓN'!J253</f>
        <v xml:space="preserve"> </v>
      </c>
      <c r="G40" s="66" t="str">
        <f t="shared" ref="G40" si="8">IF(F40="Fuerte",100,IF(F40="Moderado",50,IF(F40="Débil",0," ")))</f>
        <v xml:space="preserve"> </v>
      </c>
      <c r="H40" s="745"/>
    </row>
    <row r="41" spans="1:8" ht="86.25" hidden="1" customHeight="1" x14ac:dyDescent="0.25">
      <c r="A41" s="859"/>
      <c r="B41" s="102">
        <f>DESCRIPCION!D34</f>
        <v>0</v>
      </c>
      <c r="C41" s="133">
        <f>'CONTROLES Y EVALUACIÓN'!C264</f>
        <v>0</v>
      </c>
      <c r="D41" s="103" t="str">
        <f>'CONTROLES Y EVALUACIÓN'!H264</f>
        <v xml:space="preserve"> </v>
      </c>
      <c r="E41" s="103" t="str">
        <f>'CONTROLES Y EVALUACIÓN'!I264</f>
        <v>Seleccionar</v>
      </c>
      <c r="F41" s="132" t="str">
        <f>'CONTROLES Y EVALUACIÓN'!J264</f>
        <v xml:space="preserve"> </v>
      </c>
      <c r="G41" s="66" t="str">
        <f>IF(F41="Fuerte",100,IF(F41="Moderado",50,IF(F41="Débil",0," ")))</f>
        <v xml:space="preserve"> </v>
      </c>
      <c r="H41" s="745"/>
    </row>
    <row r="42" spans="1:8" ht="28.5" hidden="1" customHeight="1" x14ac:dyDescent="0.25">
      <c r="A42" s="929"/>
      <c r="B42" s="930"/>
      <c r="C42" s="930"/>
      <c r="D42" s="930"/>
      <c r="E42" s="930"/>
      <c r="F42" s="931"/>
      <c r="G42" s="135" t="e">
        <f>AVERAGE(G39:G41)</f>
        <v>#DIV/0!</v>
      </c>
      <c r="H42" s="745"/>
    </row>
    <row r="43" spans="1:8" ht="71.25" hidden="1" customHeight="1" x14ac:dyDescent="0.25">
      <c r="A43" s="933" t="str">
        <f>DESCRIPCION!A33</f>
        <v>m</v>
      </c>
      <c r="B43" s="102">
        <f>DESCRIPCION!D35</f>
        <v>0</v>
      </c>
      <c r="C43" s="133">
        <f>'CONTROLES Y EVALUACIÓN'!C275</f>
        <v>0</v>
      </c>
      <c r="D43" s="103" t="str">
        <f>'CONTROLES Y EVALUACIÓN'!H275</f>
        <v xml:space="preserve"> </v>
      </c>
      <c r="E43" s="103" t="str">
        <f>'CONTROLES Y EVALUACIÓN'!I275</f>
        <v>Seleccionar</v>
      </c>
      <c r="F43" s="132" t="str">
        <f>'CONTROLES Y EVALUACIÓN'!J275</f>
        <v xml:space="preserve"> </v>
      </c>
      <c r="G43" s="66" t="str">
        <f>IF(F43="Fuerte",100,IF(F43="Moderado",50,IF(F43="Débil",0," ")))</f>
        <v xml:space="preserve"> </v>
      </c>
      <c r="H43" s="744" t="e">
        <f>IF(G46=100,"Fuerte",IF(AND(G46&gt;=50,G46&lt;=99),"Moderado",IF(AND(G46&gt;0,G46&lt;=49),"Débil"," ")))</f>
        <v>#DIV/0!</v>
      </c>
    </row>
    <row r="44" spans="1:8" ht="91.5" hidden="1" customHeight="1" x14ac:dyDescent="0.25">
      <c r="A44" s="858"/>
      <c r="B44" s="102">
        <f>DESCRIPCION!D36</f>
        <v>0</v>
      </c>
      <c r="C44" s="133">
        <f>'CONTROLES Y EVALUACIÓN'!C286</f>
        <v>0</v>
      </c>
      <c r="D44" s="103" t="str">
        <f>'CONTROLES Y EVALUACIÓN'!H286</f>
        <v xml:space="preserve"> </v>
      </c>
      <c r="E44" s="103" t="str">
        <f>'CONTROLES Y EVALUACIÓN'!I286</f>
        <v>Seleccionar</v>
      </c>
      <c r="F44" s="132" t="str">
        <f>'CONTROLES Y EVALUACIÓN'!J286</f>
        <v xml:space="preserve"> </v>
      </c>
      <c r="G44" s="66" t="str">
        <f t="shared" ref="G44:G45" si="9">IF(F44="Fuerte",100,IF(F44="Moderado",50,IF(F44="Débil",0," ")))</f>
        <v xml:space="preserve"> </v>
      </c>
      <c r="H44" s="745"/>
    </row>
    <row r="45" spans="1:8" ht="85.5" hidden="1" customHeight="1" x14ac:dyDescent="0.25">
      <c r="A45" s="859"/>
      <c r="B45" s="102">
        <f>DESCRIPCION!D37</f>
        <v>0</v>
      </c>
      <c r="C45" s="133">
        <f>'CONTROLES Y EVALUACIÓN'!C297</f>
        <v>0</v>
      </c>
      <c r="D45" s="103" t="str">
        <f>'CONTROLES Y EVALUACIÓN'!H297</f>
        <v xml:space="preserve"> </v>
      </c>
      <c r="E45" s="103" t="str">
        <f>'CONTROLES Y EVALUACIÓN'!I297</f>
        <v>Seleccionar</v>
      </c>
      <c r="F45" s="132" t="str">
        <f>'CONTROLES Y EVALUACIÓN'!J297</f>
        <v xml:space="preserve"> </v>
      </c>
      <c r="G45" s="66" t="str">
        <f t="shared" si="9"/>
        <v xml:space="preserve"> </v>
      </c>
      <c r="H45" s="745"/>
    </row>
    <row r="46" spans="1:8" ht="33.75" hidden="1" customHeight="1" x14ac:dyDescent="0.25">
      <c r="A46" s="929"/>
      <c r="B46" s="930"/>
      <c r="C46" s="930"/>
      <c r="D46" s="930"/>
      <c r="E46" s="930"/>
      <c r="F46" s="931"/>
      <c r="G46" s="135" t="e">
        <f>AVERAGE(G43:G45)</f>
        <v>#DIV/0!</v>
      </c>
      <c r="H46" s="745"/>
    </row>
    <row r="47" spans="1:8" ht="107.25" hidden="1" customHeight="1" x14ac:dyDescent="0.25">
      <c r="A47" s="952" t="str">
        <f>DESCRIPCION!A36</f>
        <v>n</v>
      </c>
      <c r="B47" s="102">
        <f>DESCRIPCION!D38</f>
        <v>0</v>
      </c>
      <c r="C47" s="133">
        <f>'CONTROLES Y EVALUACIÓN'!C308</f>
        <v>0</v>
      </c>
      <c r="D47" s="103" t="str">
        <f>'CONTROLES Y EVALUACIÓN'!H308</f>
        <v xml:space="preserve"> </v>
      </c>
      <c r="E47" s="103" t="str">
        <f>'CONTROLES Y EVALUACIÓN'!I308</f>
        <v>Seleccionar</v>
      </c>
      <c r="F47" s="132" t="str">
        <f>'CONTROLES Y EVALUACIÓN'!J308</f>
        <v xml:space="preserve"> </v>
      </c>
      <c r="G47" s="66" t="str">
        <f>IF(F47="Fuerte",100,IF(F47="Moderado",50,IF(F47="Débil",0," ")))</f>
        <v xml:space="preserve"> </v>
      </c>
      <c r="H47" s="744" t="e">
        <f>IF(G50=100,"Fuerte",IF(AND(G50&gt;=50,G50&lt;=99),"Moderado",IF(AND(G50&gt;0,G50&lt;=49),"Débil"," ")))</f>
        <v>#DIV/0!</v>
      </c>
    </row>
    <row r="48" spans="1:8" ht="99.75" hidden="1" customHeight="1" x14ac:dyDescent="0.25">
      <c r="A48" s="953"/>
      <c r="B48" s="102">
        <f>DESCRIPCION!D39</f>
        <v>0</v>
      </c>
      <c r="C48" s="133">
        <f>'CONTROLES Y EVALUACIÓN'!C319</f>
        <v>0</v>
      </c>
      <c r="D48" s="103" t="str">
        <f>'CONTROLES Y EVALUACIÓN'!H319</f>
        <v xml:space="preserve"> </v>
      </c>
      <c r="E48" s="103" t="str">
        <f>'CONTROLES Y EVALUACIÓN'!I319</f>
        <v>Fuerte (Siempre se Ejecuta)</v>
      </c>
      <c r="F48" s="132" t="str">
        <f>'CONTROLES Y EVALUACIÓN'!J319</f>
        <v xml:space="preserve"> </v>
      </c>
      <c r="G48" s="66" t="str">
        <f t="shared" ref="G48:G49" si="10">IF(F48="Fuerte",100,IF(F48="Moderado",50,IF(F48="Débil",0," ")))</f>
        <v xml:space="preserve"> </v>
      </c>
      <c r="H48" s="745"/>
    </row>
    <row r="49" spans="1:8" ht="96" hidden="1" customHeight="1" x14ac:dyDescent="0.25">
      <c r="A49" s="954"/>
      <c r="B49" s="102">
        <f>DESCRIPCION!D40</f>
        <v>0</v>
      </c>
      <c r="C49" s="133">
        <f>'CONTROLES Y EVALUACIÓN'!C330</f>
        <v>0</v>
      </c>
      <c r="D49" s="103" t="str">
        <f>'CONTROLES Y EVALUACIÓN'!H330</f>
        <v xml:space="preserve"> </v>
      </c>
      <c r="E49" s="103" t="str">
        <f>'CONTROLES Y EVALUACIÓN'!I330</f>
        <v>Seleccionar</v>
      </c>
      <c r="F49" s="132" t="str">
        <f>'CONTROLES Y EVALUACIÓN'!J330</f>
        <v xml:space="preserve"> </v>
      </c>
      <c r="G49" s="66" t="str">
        <f t="shared" si="10"/>
        <v xml:space="preserve"> </v>
      </c>
      <c r="H49" s="745"/>
    </row>
    <row r="50" spans="1:8" ht="30.75" hidden="1" customHeight="1" thickBot="1" x14ac:dyDescent="0.3">
      <c r="A50" s="955"/>
      <c r="B50" s="956"/>
      <c r="C50" s="956"/>
      <c r="D50" s="956"/>
      <c r="E50" s="956"/>
      <c r="F50" s="957"/>
      <c r="G50" s="136" t="e">
        <f>AVERAGE(G47:G49)</f>
        <v>#DIV/0!</v>
      </c>
      <c r="H50" s="746"/>
    </row>
    <row r="51" spans="1:8" hidden="1" x14ac:dyDescent="0.25"/>
    <row r="52" spans="1:8" hidden="1" x14ac:dyDescent="0.25"/>
  </sheetData>
  <sheetProtection selectLockedCells="1"/>
  <mergeCells count="46">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36" zoomScaleNormal="100" workbookViewId="0">
      <selection activeCell="E31" sqref="E31"/>
    </sheetView>
  </sheetViews>
  <sheetFormatPr baseColWidth="10" defaultRowHeight="14.4" x14ac:dyDescent="0.3"/>
  <cols>
    <col min="8" max="8" width="10.5546875" customWidth="1"/>
    <col min="9" max="9" width="10.44140625" customWidth="1"/>
    <col min="11" max="11" width="16" customWidth="1"/>
  </cols>
  <sheetData>
    <row r="1" spans="1:12" x14ac:dyDescent="0.3">
      <c r="A1" s="459"/>
      <c r="B1" s="800"/>
      <c r="C1" s="412" t="str">
        <f>CONTEXTO!B1</f>
        <v xml:space="preserve">PROCESO:  SISTEMA INTEGRADO DE GESTIÓN </v>
      </c>
      <c r="D1" s="412"/>
      <c r="E1" s="412"/>
      <c r="F1" s="412"/>
      <c r="G1" s="434" t="s">
        <v>385</v>
      </c>
      <c r="H1" s="393"/>
      <c r="I1" s="393"/>
      <c r="J1" s="798"/>
      <c r="K1" s="381"/>
      <c r="L1" s="1"/>
    </row>
    <row r="2" spans="1:12" x14ac:dyDescent="0.3">
      <c r="A2" s="460"/>
      <c r="B2" s="454"/>
      <c r="C2" s="413"/>
      <c r="D2" s="413"/>
      <c r="E2" s="413"/>
      <c r="F2" s="413"/>
      <c r="G2" s="435" t="s">
        <v>390</v>
      </c>
      <c r="H2" s="436"/>
      <c r="I2" s="436"/>
      <c r="J2" s="799"/>
      <c r="K2" s="382"/>
      <c r="L2" s="1"/>
    </row>
    <row r="3" spans="1:12" x14ac:dyDescent="0.3">
      <c r="A3" s="460"/>
      <c r="B3" s="454"/>
      <c r="C3" s="413" t="s">
        <v>32</v>
      </c>
      <c r="D3" s="413"/>
      <c r="E3" s="413"/>
      <c r="F3" s="413"/>
      <c r="G3" s="435" t="s">
        <v>384</v>
      </c>
      <c r="H3" s="436"/>
      <c r="I3" s="436"/>
      <c r="J3" s="799"/>
      <c r="K3" s="382"/>
      <c r="L3" s="1"/>
    </row>
    <row r="4" spans="1:12" x14ac:dyDescent="0.3">
      <c r="A4" s="460"/>
      <c r="B4" s="454"/>
      <c r="C4" s="413"/>
      <c r="D4" s="413"/>
      <c r="E4" s="413"/>
      <c r="F4" s="413"/>
      <c r="G4" s="435" t="s">
        <v>380</v>
      </c>
      <c r="H4" s="436"/>
      <c r="I4" s="436"/>
      <c r="J4" s="799"/>
      <c r="K4" s="382"/>
      <c r="L4" s="1"/>
    </row>
    <row r="5" spans="1:12" ht="15.6" x14ac:dyDescent="0.3">
      <c r="A5" s="415"/>
      <c r="B5" s="416"/>
      <c r="C5" s="416"/>
      <c r="D5" s="416"/>
      <c r="E5" s="416"/>
      <c r="F5" s="416"/>
      <c r="G5" s="416"/>
      <c r="H5" s="416"/>
      <c r="I5" s="416"/>
      <c r="J5" s="416"/>
      <c r="K5" s="417"/>
      <c r="L5" s="1"/>
    </row>
    <row r="6" spans="1:12" x14ac:dyDescent="0.3">
      <c r="A6" s="807" t="s">
        <v>110</v>
      </c>
      <c r="B6" s="808"/>
      <c r="C6" s="808"/>
      <c r="D6" s="808"/>
      <c r="E6" s="808"/>
      <c r="F6" s="808"/>
      <c r="G6" s="808"/>
      <c r="H6" s="808"/>
      <c r="I6" s="808"/>
      <c r="J6" s="808"/>
      <c r="K6" s="809"/>
      <c r="L6" s="1"/>
    </row>
    <row r="7" spans="1:12" x14ac:dyDescent="0.3">
      <c r="A7" s="807"/>
      <c r="B7" s="808"/>
      <c r="C7" s="808"/>
      <c r="D7" s="808"/>
      <c r="E7" s="808"/>
      <c r="F7" s="808"/>
      <c r="G7" s="808"/>
      <c r="H7" s="808"/>
      <c r="I7" s="808"/>
      <c r="J7" s="808"/>
      <c r="K7" s="809"/>
      <c r="L7" s="1"/>
    </row>
    <row r="8" spans="1:12" x14ac:dyDescent="0.3">
      <c r="A8" s="803" t="str">
        <f>CONTEXTO!A8</f>
        <v>PROCESO:  GESTION DE RECURSOS FISICOS</v>
      </c>
      <c r="B8" s="419"/>
      <c r="C8" s="419"/>
      <c r="D8" s="419"/>
      <c r="E8" s="419"/>
      <c r="F8" s="419"/>
      <c r="G8" s="419"/>
      <c r="H8" s="419"/>
      <c r="I8" s="419"/>
      <c r="J8" s="419"/>
      <c r="K8" s="420"/>
      <c r="L8" s="1"/>
    </row>
    <row r="9" spans="1:12" ht="56.25" customHeight="1" thickBot="1" x14ac:dyDescent="0.35">
      <c r="A9" s="804"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9" s="805"/>
      <c r="C9" s="805"/>
      <c r="D9" s="805"/>
      <c r="E9" s="805"/>
      <c r="F9" s="805"/>
      <c r="G9" s="805"/>
      <c r="H9" s="805"/>
      <c r="I9" s="805"/>
      <c r="J9" s="805"/>
      <c r="K9" s="806"/>
      <c r="L9" s="1"/>
    </row>
    <row r="10" spans="1:12" ht="15" thickBot="1" x14ac:dyDescent="0.35">
      <c r="A10" s="801"/>
      <c r="B10" s="802"/>
      <c r="C10" s="802"/>
      <c r="D10" s="802"/>
      <c r="E10" s="802"/>
      <c r="F10" s="802"/>
      <c r="G10" s="802"/>
      <c r="H10" s="802"/>
      <c r="I10" s="802"/>
      <c r="J10" s="802"/>
      <c r="K10" s="802"/>
      <c r="L10" s="1"/>
    </row>
    <row r="11" spans="1:12" ht="15.75" customHeight="1" thickBot="1" x14ac:dyDescent="0.35">
      <c r="A11" s="970" t="s">
        <v>111</v>
      </c>
      <c r="B11" s="964" t="str">
        <f>DESCRIPCION!A10</f>
        <v>Posibilidad del Uso inadecuado de los bienes de la Entidad, para beneficio propio o de un tercero</v>
      </c>
      <c r="C11" s="964"/>
      <c r="D11" s="964"/>
      <c r="E11" s="964"/>
      <c r="F11" s="964"/>
      <c r="G11" s="964"/>
      <c r="H11" s="965"/>
      <c r="I11" s="973" t="s">
        <v>335</v>
      </c>
      <c r="J11" s="974"/>
      <c r="K11" s="144" t="str">
        <f>IF(J18="x","EXTREMA",IF(J20="x","ALTA",IF(J22="x","MODERADA",IF(J24="x","BAJA",""))))</f>
        <v>ALTA</v>
      </c>
      <c r="L11" s="1"/>
    </row>
    <row r="12" spans="1:12" ht="16.2" thickBot="1" x14ac:dyDescent="0.35">
      <c r="A12" s="971"/>
      <c r="B12" s="966"/>
      <c r="C12" s="966"/>
      <c r="D12" s="966"/>
      <c r="E12" s="966"/>
      <c r="F12" s="966"/>
      <c r="G12" s="966"/>
      <c r="H12" s="967"/>
      <c r="I12" s="968" t="s">
        <v>336</v>
      </c>
      <c r="J12" s="969"/>
      <c r="K12" s="189" t="str">
        <f>'VALORACION RIESGOS INHERENTES'!K11</f>
        <v>EXTREMA</v>
      </c>
      <c r="L12" s="1"/>
    </row>
    <row r="13" spans="1:12" ht="16.2" thickBot="1" x14ac:dyDescent="0.35">
      <c r="A13" s="972"/>
      <c r="B13" s="750" t="s">
        <v>286</v>
      </c>
      <c r="C13" s="751"/>
      <c r="D13" s="751"/>
      <c r="E13" s="751"/>
      <c r="F13" s="751"/>
      <c r="G13" s="751"/>
      <c r="H13" s="751"/>
      <c r="I13" s="751"/>
      <c r="J13" s="754"/>
      <c r="K13" s="241" t="str">
        <f>'EVALUACIÓN SOLIDEZ CONTROLES'!H11</f>
        <v>Fuerte</v>
      </c>
      <c r="L13" s="1"/>
    </row>
    <row r="14" spans="1:12" ht="16.2" thickBot="1" x14ac:dyDescent="0.35">
      <c r="A14" s="191" t="s">
        <v>113</v>
      </c>
      <c r="B14" s="192"/>
      <c r="C14" s="192"/>
      <c r="D14" s="238"/>
      <c r="E14" s="304" t="s">
        <v>339</v>
      </c>
      <c r="F14" s="305"/>
      <c r="G14" s="306"/>
      <c r="H14" s="750" t="s">
        <v>338</v>
      </c>
      <c r="I14" s="754"/>
      <c r="J14" s="302" t="s">
        <v>125</v>
      </c>
      <c r="K14" s="303"/>
      <c r="L14" s="1"/>
    </row>
    <row r="15" spans="1:12" ht="47.25" customHeight="1" x14ac:dyDescent="0.3">
      <c r="A15" s="173"/>
      <c r="B15" s="152"/>
      <c r="C15" s="174"/>
      <c r="D15" s="152"/>
      <c r="E15" s="152"/>
      <c r="F15" s="152"/>
      <c r="G15" s="152"/>
      <c r="H15" s="152"/>
      <c r="I15" s="152"/>
      <c r="J15" s="169"/>
      <c r="K15" s="170"/>
      <c r="L15" s="1"/>
    </row>
    <row r="16" spans="1:12" ht="39" customHeight="1" x14ac:dyDescent="0.3">
      <c r="A16" s="766" t="s">
        <v>113</v>
      </c>
      <c r="B16" s="152">
        <v>5</v>
      </c>
      <c r="C16" s="767"/>
      <c r="D16" s="763"/>
      <c r="E16" s="764"/>
      <c r="F16" s="764"/>
      <c r="G16" s="764"/>
      <c r="H16" s="152"/>
      <c r="I16" s="152"/>
      <c r="J16" s="773" t="s">
        <v>112</v>
      </c>
      <c r="K16" s="774"/>
      <c r="L16" s="1"/>
    </row>
    <row r="17" spans="1:24" x14ac:dyDescent="0.3">
      <c r="A17" s="766"/>
      <c r="B17" s="152" t="s">
        <v>115</v>
      </c>
      <c r="C17" s="768"/>
      <c r="D17" s="763"/>
      <c r="E17" s="764"/>
      <c r="F17" s="764"/>
      <c r="G17" s="764"/>
      <c r="H17" s="152"/>
      <c r="I17" s="152"/>
      <c r="J17" s="154"/>
      <c r="K17" s="155"/>
      <c r="L17" s="1"/>
    </row>
    <row r="18" spans="1:24" ht="28.2" x14ac:dyDescent="0.3">
      <c r="A18" s="766"/>
      <c r="B18" s="152">
        <v>4</v>
      </c>
      <c r="C18" s="810"/>
      <c r="D18" s="763"/>
      <c r="E18" s="763"/>
      <c r="F18" s="772"/>
      <c r="G18" s="764"/>
      <c r="H18" s="152"/>
      <c r="I18" s="152"/>
      <c r="J18" s="160" t="str">
        <f xml:space="preserve"> IF(OR(E16="X",F16="X",G16="x",F18="x",G18="X",F20="X",G20="X",G22="X" ),"x","")</f>
        <v/>
      </c>
      <c r="K18" s="155" t="s">
        <v>114</v>
      </c>
      <c r="L18" s="1"/>
    </row>
    <row r="19" spans="1:24" ht="28.2" x14ac:dyDescent="0.3">
      <c r="A19" s="766"/>
      <c r="B19" s="152" t="s">
        <v>117</v>
      </c>
      <c r="C19" s="811"/>
      <c r="D19" s="763"/>
      <c r="E19" s="763"/>
      <c r="F19" s="772"/>
      <c r="G19" s="764"/>
      <c r="H19" s="152"/>
      <c r="I19" s="152"/>
      <c r="J19" s="161"/>
      <c r="K19" s="155"/>
      <c r="L19" s="1"/>
    </row>
    <row r="20" spans="1:24" ht="28.2" x14ac:dyDescent="0.3">
      <c r="A20" s="766"/>
      <c r="B20" s="152">
        <v>3</v>
      </c>
      <c r="C20" s="757"/>
      <c r="D20" s="761"/>
      <c r="E20" s="762"/>
      <c r="F20" s="772"/>
      <c r="G20" s="764"/>
      <c r="H20" s="152"/>
      <c r="I20" s="152"/>
      <c r="J20" s="162" t="str">
        <f xml:space="preserve"> IF(OR(C16="X",D16="X",D18="x",E18="x",E20="X",F22="X",F24="X",G24="X" ),"x","")</f>
        <v>x</v>
      </c>
      <c r="K20" s="155" t="s">
        <v>116</v>
      </c>
      <c r="L20" s="1"/>
      <c r="X20" s="41"/>
    </row>
    <row r="21" spans="1:24" ht="28.2" x14ac:dyDescent="0.3">
      <c r="A21" s="766"/>
      <c r="B21" s="152" t="s">
        <v>119</v>
      </c>
      <c r="C21" s="758"/>
      <c r="D21" s="761"/>
      <c r="E21" s="763"/>
      <c r="F21" s="772"/>
      <c r="G21" s="764"/>
      <c r="H21" s="152"/>
      <c r="I21" s="152"/>
      <c r="J21" s="163"/>
      <c r="K21" s="155"/>
      <c r="L21" s="1"/>
    </row>
    <row r="22" spans="1:24" ht="28.2" x14ac:dyDescent="0.3">
      <c r="A22" s="766"/>
      <c r="B22" s="152">
        <v>2</v>
      </c>
      <c r="C22" s="757"/>
      <c r="D22" s="759"/>
      <c r="E22" s="760"/>
      <c r="F22" s="762"/>
      <c r="G22" s="764"/>
      <c r="H22" s="152"/>
      <c r="I22" s="152"/>
      <c r="J22" s="164" t="str">
        <f xml:space="preserve"> IF(OR(C18="X",D20="X",E22="x",E24="x" ),"x","")</f>
        <v/>
      </c>
      <c r="K22" s="155" t="s">
        <v>118</v>
      </c>
      <c r="L22" s="1"/>
    </row>
    <row r="23" spans="1:24" ht="28.2" x14ac:dyDescent="0.3">
      <c r="A23" s="766"/>
      <c r="B23" s="152" t="s">
        <v>241</v>
      </c>
      <c r="C23" s="758"/>
      <c r="D23" s="759"/>
      <c r="E23" s="761"/>
      <c r="F23" s="763"/>
      <c r="G23" s="764"/>
      <c r="H23" s="152"/>
      <c r="I23" s="152"/>
      <c r="J23" s="163"/>
      <c r="K23" s="155"/>
      <c r="L23" s="1"/>
    </row>
    <row r="24" spans="1:24" ht="28.2" x14ac:dyDescent="0.3">
      <c r="A24" s="766"/>
      <c r="B24" s="152">
        <v>1</v>
      </c>
      <c r="C24" s="757"/>
      <c r="D24" s="788"/>
      <c r="E24" s="790"/>
      <c r="F24" s="792" t="s">
        <v>129</v>
      </c>
      <c r="G24" s="794"/>
      <c r="H24" s="152"/>
      <c r="I24" s="152"/>
      <c r="J24" s="165" t="str">
        <f xml:space="preserve"> IF(OR(C20="X",C22="X",C24="x",D22="x",D24="x" ),"x","")</f>
        <v/>
      </c>
      <c r="K24" s="155" t="s">
        <v>120</v>
      </c>
      <c r="L24" s="1"/>
    </row>
    <row r="25" spans="1:24" x14ac:dyDescent="0.3">
      <c r="A25" s="766"/>
      <c r="B25" s="152" t="s">
        <v>121</v>
      </c>
      <c r="C25" s="787"/>
      <c r="D25" s="789"/>
      <c r="E25" s="791"/>
      <c r="F25" s="793"/>
      <c r="G25" s="795"/>
      <c r="H25" s="152"/>
      <c r="I25" s="152"/>
      <c r="J25" s="142"/>
      <c r="K25" s="143"/>
      <c r="L25" s="1"/>
    </row>
    <row r="26" spans="1:24" x14ac:dyDescent="0.3">
      <c r="A26" s="173"/>
      <c r="B26" s="152"/>
      <c r="C26" s="152">
        <v>1</v>
      </c>
      <c r="D26" s="152">
        <v>2</v>
      </c>
      <c r="E26" s="152">
        <v>3</v>
      </c>
      <c r="F26" s="152">
        <v>4</v>
      </c>
      <c r="G26" s="152">
        <v>5</v>
      </c>
      <c r="H26" s="152"/>
      <c r="I26" s="152"/>
      <c r="J26" s="775"/>
      <c r="K26" s="776"/>
      <c r="L26" s="1"/>
    </row>
    <row r="27" spans="1:24" x14ac:dyDescent="0.3">
      <c r="A27" s="173"/>
      <c r="B27" s="152"/>
      <c r="C27" s="152" t="s">
        <v>122</v>
      </c>
      <c r="D27" s="152" t="s">
        <v>123</v>
      </c>
      <c r="E27" s="152" t="s">
        <v>124</v>
      </c>
      <c r="F27" s="152" t="s">
        <v>125</v>
      </c>
      <c r="G27" s="152" t="s">
        <v>126</v>
      </c>
      <c r="H27" s="152"/>
      <c r="I27" s="152"/>
      <c r="J27" s="152"/>
      <c r="K27" s="170"/>
      <c r="L27" s="1"/>
    </row>
    <row r="28" spans="1:24" ht="15" customHeight="1" x14ac:dyDescent="0.3">
      <c r="A28" s="173"/>
      <c r="B28" s="152"/>
      <c r="C28" s="765" t="s">
        <v>127</v>
      </c>
      <c r="D28" s="765"/>
      <c r="E28" s="765"/>
      <c r="F28" s="765"/>
      <c r="G28" s="765"/>
      <c r="H28" s="152"/>
      <c r="I28" s="152"/>
      <c r="J28" s="152"/>
      <c r="K28" s="170"/>
      <c r="L28" s="1"/>
    </row>
    <row r="29" spans="1:24" ht="15" customHeight="1" x14ac:dyDescent="0.3">
      <c r="A29" s="173"/>
      <c r="B29" s="152"/>
      <c r="C29" s="765"/>
      <c r="D29" s="765"/>
      <c r="E29" s="765"/>
      <c r="F29" s="765"/>
      <c r="G29" s="765"/>
      <c r="H29" s="152"/>
      <c r="I29" s="152"/>
      <c r="J29" s="152"/>
      <c r="K29" s="170"/>
      <c r="L29" s="1"/>
    </row>
    <row r="30" spans="1:24" ht="15" thickBot="1" x14ac:dyDescent="0.35">
      <c r="A30" s="175"/>
      <c r="B30" s="176"/>
      <c r="C30" s="176"/>
      <c r="D30" s="176"/>
      <c r="E30" s="176"/>
      <c r="F30" s="176"/>
      <c r="G30" s="176"/>
      <c r="H30" s="176"/>
      <c r="I30" s="176"/>
      <c r="J30" s="176"/>
      <c r="K30" s="177"/>
      <c r="L30" s="1"/>
    </row>
    <row r="31" spans="1:24" ht="15" thickBot="1" x14ac:dyDescent="0.35">
      <c r="A31" s="1"/>
      <c r="B31" s="1"/>
      <c r="C31" s="1"/>
      <c r="D31" s="1"/>
      <c r="E31" s="1"/>
      <c r="F31" s="1"/>
      <c r="G31" s="1"/>
      <c r="H31" s="1"/>
      <c r="I31" s="1"/>
      <c r="J31" s="1"/>
      <c r="K31" s="1"/>
      <c r="L31" s="1"/>
    </row>
    <row r="32" spans="1:24" ht="15.75" customHeight="1" thickBot="1" x14ac:dyDescent="0.35">
      <c r="A32" s="970" t="s">
        <v>111</v>
      </c>
      <c r="B32" s="976" t="str">
        <f>DESCRIPCION!A15</f>
        <v>Posibilidad de Solicitar y/o recibir dadivas para omitir y/o manipular Informacion real de un predio publico en favorecimiento de un tercero.</v>
      </c>
      <c r="C32" s="964"/>
      <c r="D32" s="964"/>
      <c r="E32" s="964"/>
      <c r="F32" s="964"/>
      <c r="G32" s="964"/>
      <c r="H32" s="965"/>
      <c r="I32" s="973" t="s">
        <v>335</v>
      </c>
      <c r="J32" s="974"/>
      <c r="K32" s="139" t="str">
        <f>IF(J39="x","EXTREMA",IF(J41="x","ALTA",IF(J43="x","MODERADA",IF(J45="x","BAJA",""))))</f>
        <v>ALTA</v>
      </c>
      <c r="L32" s="1"/>
    </row>
    <row r="33" spans="1:12" ht="16.2" thickBot="1" x14ac:dyDescent="0.35">
      <c r="A33" s="971"/>
      <c r="B33" s="977"/>
      <c r="C33" s="966"/>
      <c r="D33" s="966"/>
      <c r="E33" s="966"/>
      <c r="F33" s="966"/>
      <c r="G33" s="966"/>
      <c r="H33" s="967"/>
      <c r="I33" s="968" t="s">
        <v>336</v>
      </c>
      <c r="J33" s="969"/>
      <c r="K33" s="190" t="str">
        <f>'VALORACION RIESGOS INHERENTES'!K31</f>
        <v>ALTA</v>
      </c>
      <c r="L33" s="1"/>
    </row>
    <row r="34" spans="1:12" ht="16.2" thickBot="1" x14ac:dyDescent="0.35">
      <c r="A34" s="972"/>
      <c r="B34" s="750" t="s">
        <v>286</v>
      </c>
      <c r="C34" s="751"/>
      <c r="D34" s="751"/>
      <c r="E34" s="751"/>
      <c r="F34" s="751"/>
      <c r="G34" s="751"/>
      <c r="H34" s="751"/>
      <c r="I34" s="751"/>
      <c r="J34" s="754"/>
      <c r="K34" s="241" t="str">
        <f>'EVALUACIÓN SOLIDEZ CONTROLES'!H15</f>
        <v>Fuerte</v>
      </c>
      <c r="L34" s="1"/>
    </row>
    <row r="35" spans="1:12" ht="16.2" thickBot="1" x14ac:dyDescent="0.35">
      <c r="A35" s="191" t="s">
        <v>113</v>
      </c>
      <c r="B35" s="192"/>
      <c r="C35" s="192"/>
      <c r="D35" s="238"/>
      <c r="E35" s="987" t="s">
        <v>339</v>
      </c>
      <c r="F35" s="988"/>
      <c r="G35" s="989"/>
      <c r="H35" s="750" t="s">
        <v>338</v>
      </c>
      <c r="I35" s="754"/>
      <c r="J35" s="755" t="s">
        <v>125</v>
      </c>
      <c r="K35" s="756"/>
      <c r="L35" s="1"/>
    </row>
    <row r="36" spans="1:12" ht="39" customHeight="1" thickBot="1" x14ac:dyDescent="0.35">
      <c r="A36" s="168"/>
      <c r="B36" s="167"/>
      <c r="C36" s="167"/>
      <c r="D36" s="167"/>
      <c r="E36" s="167"/>
      <c r="F36" s="167"/>
      <c r="G36" s="167"/>
      <c r="H36" s="167"/>
      <c r="I36" s="167"/>
      <c r="J36" s="169"/>
      <c r="K36" s="170"/>
      <c r="L36" s="1"/>
    </row>
    <row r="37" spans="1:12" ht="28.5" customHeight="1" thickBot="1" x14ac:dyDescent="0.35">
      <c r="A37" s="779" t="s">
        <v>113</v>
      </c>
      <c r="B37" s="166">
        <v>5</v>
      </c>
      <c r="C37" s="986"/>
      <c r="D37" s="782"/>
      <c r="E37" s="780"/>
      <c r="F37" s="780"/>
      <c r="G37" s="780"/>
      <c r="H37" s="167"/>
      <c r="I37" s="167"/>
      <c r="J37" s="777" t="s">
        <v>112</v>
      </c>
      <c r="K37" s="778"/>
      <c r="L37" s="1"/>
    </row>
    <row r="38" spans="1:12" ht="15" thickBot="1" x14ac:dyDescent="0.35">
      <c r="A38" s="779"/>
      <c r="B38" s="166" t="s">
        <v>115</v>
      </c>
      <c r="C38" s="796"/>
      <c r="D38" s="782"/>
      <c r="E38" s="780"/>
      <c r="F38" s="780"/>
      <c r="G38" s="780"/>
      <c r="H38" s="167"/>
      <c r="I38" s="167"/>
      <c r="J38" s="171"/>
      <c r="K38" s="20"/>
      <c r="L38" s="1"/>
    </row>
    <row r="39" spans="1:12" ht="29.4" thickBot="1" x14ac:dyDescent="0.35">
      <c r="A39" s="779"/>
      <c r="B39" s="166">
        <v>4</v>
      </c>
      <c r="C39" s="781"/>
      <c r="D39" s="782"/>
      <c r="E39" s="782"/>
      <c r="F39" s="783"/>
      <c r="G39" s="780"/>
      <c r="H39" s="167"/>
      <c r="I39" s="167"/>
      <c r="J39" s="181" t="str">
        <f xml:space="preserve"> IF(OR(E37="X",F37="X",G37="x",F39="x",G39="X",F41="X",G41="X",G43="X" ),"x","")</f>
        <v/>
      </c>
      <c r="K39" s="20" t="s">
        <v>114</v>
      </c>
      <c r="L39" s="1"/>
    </row>
    <row r="40" spans="1:12" ht="29.4" thickBot="1" x14ac:dyDescent="0.35">
      <c r="A40" s="779"/>
      <c r="B40" s="166" t="s">
        <v>117</v>
      </c>
      <c r="C40" s="781"/>
      <c r="D40" s="782"/>
      <c r="E40" s="782"/>
      <c r="F40" s="784"/>
      <c r="G40" s="780"/>
      <c r="H40" s="167"/>
      <c r="I40" s="167"/>
      <c r="J40" s="182"/>
      <c r="K40" s="20"/>
      <c r="L40" s="1"/>
    </row>
    <row r="41" spans="1:12" ht="29.4" thickBot="1" x14ac:dyDescent="0.35">
      <c r="A41" s="779"/>
      <c r="B41" s="166">
        <v>3</v>
      </c>
      <c r="C41" s="785"/>
      <c r="D41" s="797"/>
      <c r="E41" s="812"/>
      <c r="F41" s="783"/>
      <c r="G41" s="780"/>
      <c r="H41" s="167"/>
      <c r="I41" s="167"/>
      <c r="J41" s="183" t="str">
        <f xml:space="preserve"> IF(OR(C37="X",D37="X",D39="x",E39="x",E41="X",F43="X",F45="X",G45="X" ),"x","")</f>
        <v>x</v>
      </c>
      <c r="K41" s="20" t="s">
        <v>116</v>
      </c>
      <c r="L41" s="1"/>
    </row>
    <row r="42" spans="1:12" ht="29.4" thickBot="1" x14ac:dyDescent="0.35">
      <c r="A42" s="779"/>
      <c r="B42" s="166" t="s">
        <v>119</v>
      </c>
      <c r="C42" s="785"/>
      <c r="D42" s="797"/>
      <c r="E42" s="782"/>
      <c r="F42" s="784"/>
      <c r="G42" s="780"/>
      <c r="H42" s="167"/>
      <c r="I42" s="167"/>
      <c r="J42" s="184"/>
      <c r="K42" s="20"/>
      <c r="L42" s="1"/>
    </row>
    <row r="43" spans="1:12" ht="29.4" thickBot="1" x14ac:dyDescent="0.35">
      <c r="A43" s="779"/>
      <c r="B43" s="166">
        <v>2</v>
      </c>
      <c r="C43" s="785"/>
      <c r="D43" s="815"/>
      <c r="E43" s="822"/>
      <c r="F43" s="823"/>
      <c r="G43" s="780"/>
      <c r="H43" s="167"/>
      <c r="I43" s="167"/>
      <c r="J43" s="185" t="str">
        <f xml:space="preserve"> IF(OR(C39="X",D41="X",E43="x",E45="x" ),"x","")</f>
        <v/>
      </c>
      <c r="K43" s="20" t="s">
        <v>118</v>
      </c>
      <c r="L43" s="1"/>
    </row>
    <row r="44" spans="1:12" ht="29.4" thickBot="1" x14ac:dyDescent="0.35">
      <c r="A44" s="779"/>
      <c r="B44" s="166" t="s">
        <v>241</v>
      </c>
      <c r="C44" s="785"/>
      <c r="D44" s="815"/>
      <c r="E44" s="797"/>
      <c r="F44" s="824"/>
      <c r="G44" s="780"/>
      <c r="H44" s="167"/>
      <c r="I44" s="167"/>
      <c r="J44" s="184"/>
      <c r="K44" s="20"/>
      <c r="L44" s="1"/>
    </row>
    <row r="45" spans="1:12" ht="29.4" thickBot="1" x14ac:dyDescent="0.35">
      <c r="A45" s="779"/>
      <c r="B45" s="166">
        <v>1</v>
      </c>
      <c r="C45" s="785"/>
      <c r="D45" s="815"/>
      <c r="E45" s="817"/>
      <c r="F45" s="819" t="s">
        <v>334</v>
      </c>
      <c r="G45" s="782"/>
      <c r="H45" s="167"/>
      <c r="I45" s="167"/>
      <c r="J45" s="186" t="str">
        <f xml:space="preserve"> IF(OR(C41="X",C43="X",D43="x",C45="x",D45="x" ),"x","")</f>
        <v/>
      </c>
      <c r="K45" s="20" t="s">
        <v>120</v>
      </c>
      <c r="L45" s="1"/>
    </row>
    <row r="46" spans="1:12" ht="15" thickBot="1" x14ac:dyDescent="0.35">
      <c r="A46" s="779"/>
      <c r="B46" s="166" t="s">
        <v>121</v>
      </c>
      <c r="C46" s="814"/>
      <c r="D46" s="816"/>
      <c r="E46" s="818"/>
      <c r="F46" s="820"/>
      <c r="G46" s="821"/>
      <c r="H46" s="172"/>
      <c r="I46" s="167"/>
      <c r="J46" s="167"/>
      <c r="K46" s="166"/>
      <c r="L46" s="1"/>
    </row>
    <row r="47" spans="1:12" x14ac:dyDescent="0.3">
      <c r="A47" s="168"/>
      <c r="B47" s="167"/>
      <c r="C47" s="167">
        <v>1</v>
      </c>
      <c r="D47" s="167">
        <v>2</v>
      </c>
      <c r="E47" s="167">
        <v>3</v>
      </c>
      <c r="F47" s="167">
        <v>4</v>
      </c>
      <c r="G47" s="167">
        <v>5</v>
      </c>
      <c r="H47" s="167"/>
      <c r="I47" s="167"/>
      <c r="J47" s="167"/>
      <c r="K47" s="166"/>
      <c r="L47" s="1"/>
    </row>
    <row r="48" spans="1:12" x14ac:dyDescent="0.3">
      <c r="A48" s="168"/>
      <c r="B48" s="167"/>
      <c r="C48" s="167" t="s">
        <v>122</v>
      </c>
      <c r="D48" s="167" t="s">
        <v>123</v>
      </c>
      <c r="E48" s="167" t="s">
        <v>124</v>
      </c>
      <c r="F48" s="167" t="s">
        <v>125</v>
      </c>
      <c r="G48" s="167" t="s">
        <v>126</v>
      </c>
      <c r="H48" s="167"/>
      <c r="I48" s="167"/>
      <c r="J48" s="167"/>
      <c r="K48" s="166"/>
      <c r="L48" s="1"/>
    </row>
    <row r="49" spans="1:12" ht="15" customHeight="1" x14ac:dyDescent="0.3">
      <c r="A49" s="168"/>
      <c r="B49" s="167"/>
      <c r="C49" s="813" t="s">
        <v>127</v>
      </c>
      <c r="D49" s="813"/>
      <c r="E49" s="813"/>
      <c r="F49" s="813"/>
      <c r="G49" s="813"/>
      <c r="H49" s="167"/>
      <c r="I49" s="167"/>
      <c r="J49" s="167"/>
      <c r="K49" s="166"/>
      <c r="L49" s="1"/>
    </row>
    <row r="50" spans="1:12" ht="15" customHeight="1" x14ac:dyDescent="0.3">
      <c r="A50" s="168"/>
      <c r="B50" s="167"/>
      <c r="C50" s="813"/>
      <c r="D50" s="813"/>
      <c r="E50" s="813"/>
      <c r="F50" s="813"/>
      <c r="G50" s="813"/>
      <c r="H50" s="167"/>
      <c r="I50" s="167"/>
      <c r="J50" s="167"/>
      <c r="K50" s="166"/>
      <c r="L50" s="1"/>
    </row>
    <row r="51" spans="1:12" ht="15" thickBot="1" x14ac:dyDescent="0.35">
      <c r="A51" s="21"/>
      <c r="B51" s="19"/>
      <c r="C51" s="19"/>
      <c r="D51" s="19"/>
      <c r="E51" s="19"/>
      <c r="F51" s="19"/>
      <c r="G51" s="19"/>
      <c r="H51" s="19"/>
      <c r="I51" s="19"/>
      <c r="J51" s="19"/>
      <c r="K51" s="138"/>
      <c r="L51" s="1"/>
    </row>
    <row r="52" spans="1:12" ht="15" thickBot="1" x14ac:dyDescent="0.35">
      <c r="A52" s="1"/>
      <c r="B52" s="1"/>
      <c r="C52" s="1"/>
      <c r="D52" s="1"/>
      <c r="E52" s="1"/>
      <c r="F52" s="1"/>
      <c r="G52" s="1"/>
      <c r="H52" s="1"/>
      <c r="I52" s="1"/>
      <c r="J52" s="1"/>
      <c r="K52" s="1"/>
      <c r="L52" s="1"/>
    </row>
    <row r="53" spans="1:12" ht="16.5" customHeight="1" thickBot="1" x14ac:dyDescent="0.35">
      <c r="A53" s="970" t="s">
        <v>111</v>
      </c>
      <c r="B53" s="964">
        <f>DESCRIPCION!A14</f>
        <v>0</v>
      </c>
      <c r="C53" s="964"/>
      <c r="D53" s="964"/>
      <c r="E53" s="964"/>
      <c r="F53" s="964"/>
      <c r="G53" s="964"/>
      <c r="H53" s="965"/>
      <c r="I53" s="973" t="s">
        <v>335</v>
      </c>
      <c r="J53" s="974"/>
      <c r="K53" s="139" t="str">
        <f>IF(J60="x","EXTREMA",IF(J62="x","ALTA",IF(J64="x","MODERADA",IF(J66="x","BAJA",""))))</f>
        <v/>
      </c>
      <c r="L53" s="1"/>
    </row>
    <row r="54" spans="1:12" ht="16.2" thickBot="1" x14ac:dyDescent="0.35">
      <c r="A54" s="971"/>
      <c r="B54" s="966"/>
      <c r="C54" s="966"/>
      <c r="D54" s="966"/>
      <c r="E54" s="966"/>
      <c r="F54" s="966"/>
      <c r="G54" s="966"/>
      <c r="H54" s="967"/>
      <c r="I54" s="968" t="s">
        <v>336</v>
      </c>
      <c r="J54" s="969"/>
      <c r="K54" s="190" t="str">
        <f>'VALORACION RIESGOS INHERENTES'!K51</f>
        <v/>
      </c>
      <c r="L54" s="1"/>
    </row>
    <row r="55" spans="1:12" ht="16.2" thickBot="1" x14ac:dyDescent="0.35">
      <c r="A55" s="972"/>
      <c r="B55" s="750" t="s">
        <v>286</v>
      </c>
      <c r="C55" s="751"/>
      <c r="D55" s="751"/>
      <c r="E55" s="751"/>
      <c r="F55" s="751"/>
      <c r="G55" s="751"/>
      <c r="H55" s="751"/>
      <c r="I55" s="751"/>
      <c r="J55" s="754"/>
      <c r="K55" s="188" t="str">
        <f>'EVALUACIÓN SOLIDEZ CONTROLES'!H19</f>
        <v>Fuerte</v>
      </c>
      <c r="L55" s="1"/>
    </row>
    <row r="56" spans="1:12" ht="16.2" thickBot="1" x14ac:dyDescent="0.35">
      <c r="A56" s="191" t="s">
        <v>113</v>
      </c>
      <c r="B56" s="192"/>
      <c r="C56" s="192"/>
      <c r="D56" s="238"/>
      <c r="E56" s="987"/>
      <c r="F56" s="988"/>
      <c r="G56" s="989"/>
      <c r="H56" s="750" t="s">
        <v>338</v>
      </c>
      <c r="I56" s="754"/>
      <c r="J56" s="755"/>
      <c r="K56" s="756"/>
      <c r="L56" s="1"/>
    </row>
    <row r="57" spans="1:12" ht="40.5" customHeight="1" thickBot="1" x14ac:dyDescent="0.35">
      <c r="A57" s="168"/>
      <c r="B57" s="167"/>
      <c r="C57" s="167"/>
      <c r="D57" s="167"/>
      <c r="E57" s="167"/>
      <c r="F57" s="167"/>
      <c r="G57" s="167"/>
      <c r="H57" s="167"/>
      <c r="I57" s="167"/>
      <c r="J57" s="169"/>
      <c r="K57" s="170"/>
      <c r="L57" s="1"/>
    </row>
    <row r="58" spans="1:12" ht="22.5" customHeight="1" thickBot="1" x14ac:dyDescent="0.35">
      <c r="A58" s="779" t="s">
        <v>113</v>
      </c>
      <c r="B58" s="166">
        <v>5</v>
      </c>
      <c r="C58" s="986"/>
      <c r="D58" s="782"/>
      <c r="E58" s="780"/>
      <c r="F58" s="780"/>
      <c r="G58" s="780"/>
      <c r="H58" s="167"/>
      <c r="I58" s="167"/>
      <c r="J58" s="777" t="s">
        <v>112</v>
      </c>
      <c r="K58" s="778"/>
      <c r="L58" s="1"/>
    </row>
    <row r="59" spans="1:12" ht="23.25" customHeight="1" thickBot="1" x14ac:dyDescent="0.35">
      <c r="A59" s="779"/>
      <c r="B59" s="166" t="s">
        <v>115</v>
      </c>
      <c r="C59" s="796"/>
      <c r="D59" s="782"/>
      <c r="E59" s="780"/>
      <c r="F59" s="780"/>
      <c r="G59" s="780"/>
      <c r="H59" s="167"/>
      <c r="I59" s="167"/>
      <c r="J59" s="171"/>
      <c r="K59" s="20"/>
      <c r="L59" s="1"/>
    </row>
    <row r="60" spans="1:12" ht="29.4" thickBot="1" x14ac:dyDescent="0.35">
      <c r="A60" s="779"/>
      <c r="B60" s="166">
        <v>4</v>
      </c>
      <c r="C60" s="781"/>
      <c r="D60" s="782"/>
      <c r="E60" s="782"/>
      <c r="F60" s="783"/>
      <c r="G60" s="780"/>
      <c r="H60" s="167"/>
      <c r="I60" s="167"/>
      <c r="J60" s="181" t="str">
        <f xml:space="preserve"> IF(OR(E58="X",F58="X",G58="x",F60="x",G60="X",F62="X",G62="X",G64="X" ),"x","")</f>
        <v/>
      </c>
      <c r="K60" s="20" t="s">
        <v>114</v>
      </c>
      <c r="L60" s="1"/>
    </row>
    <row r="61" spans="1:12" ht="29.4" thickBot="1" x14ac:dyDescent="0.35">
      <c r="A61" s="779"/>
      <c r="B61" s="166" t="s">
        <v>117</v>
      </c>
      <c r="C61" s="781"/>
      <c r="D61" s="782"/>
      <c r="E61" s="782"/>
      <c r="F61" s="784"/>
      <c r="G61" s="780"/>
      <c r="H61" s="167"/>
      <c r="I61" s="167"/>
      <c r="J61" s="182"/>
      <c r="K61" s="20"/>
      <c r="L61" s="1"/>
    </row>
    <row r="62" spans="1:12" ht="29.4" thickBot="1" x14ac:dyDescent="0.35">
      <c r="A62" s="779"/>
      <c r="B62" s="166">
        <v>3</v>
      </c>
      <c r="C62" s="785"/>
      <c r="D62" s="797"/>
      <c r="E62" s="812"/>
      <c r="F62" s="783"/>
      <c r="G62" s="780"/>
      <c r="H62" s="167"/>
      <c r="I62" s="167"/>
      <c r="J62" s="183" t="str">
        <f xml:space="preserve"> IF(OR(C58="X",D58="X",D60="x",E60="x",E62="X",F64="X",F66="X",G66="X" ),"x","")</f>
        <v/>
      </c>
      <c r="K62" s="20" t="s">
        <v>116</v>
      </c>
      <c r="L62" s="1"/>
    </row>
    <row r="63" spans="1:12" ht="29.4" thickBot="1" x14ac:dyDescent="0.35">
      <c r="A63" s="779"/>
      <c r="B63" s="166" t="s">
        <v>119</v>
      </c>
      <c r="C63" s="785"/>
      <c r="D63" s="797"/>
      <c r="E63" s="782"/>
      <c r="F63" s="784"/>
      <c r="G63" s="780"/>
      <c r="H63" s="167"/>
      <c r="I63" s="167"/>
      <c r="J63" s="184"/>
      <c r="K63" s="20"/>
      <c r="L63" s="1"/>
    </row>
    <row r="64" spans="1:12" ht="29.4" thickBot="1" x14ac:dyDescent="0.35">
      <c r="A64" s="779"/>
      <c r="B64" s="166">
        <v>2</v>
      </c>
      <c r="C64" s="785"/>
      <c r="D64" s="815"/>
      <c r="E64" s="822"/>
      <c r="F64" s="823"/>
      <c r="G64" s="780"/>
      <c r="H64" s="167"/>
      <c r="I64" s="167"/>
      <c r="J64" s="185" t="str">
        <f xml:space="preserve"> IF(OR(C60="X",D62="X",E64="x",E66="x" ),"x","")</f>
        <v/>
      </c>
      <c r="K64" s="20" t="s">
        <v>118</v>
      </c>
      <c r="L64" s="1"/>
    </row>
    <row r="65" spans="1:12" ht="29.4" thickBot="1" x14ac:dyDescent="0.35">
      <c r="A65" s="779"/>
      <c r="B65" s="166" t="s">
        <v>241</v>
      </c>
      <c r="C65" s="785"/>
      <c r="D65" s="815"/>
      <c r="E65" s="797"/>
      <c r="F65" s="824"/>
      <c r="G65" s="780"/>
      <c r="H65" s="167"/>
      <c r="I65" s="167"/>
      <c r="J65" s="184"/>
      <c r="K65" s="20"/>
      <c r="L65" s="1"/>
    </row>
    <row r="66" spans="1:12" ht="29.4" thickBot="1" x14ac:dyDescent="0.35">
      <c r="A66" s="779"/>
      <c r="B66" s="166">
        <v>1</v>
      </c>
      <c r="C66" s="785"/>
      <c r="D66" s="815"/>
      <c r="E66" s="797"/>
      <c r="F66" s="782"/>
      <c r="G66" s="782"/>
      <c r="H66" s="167"/>
      <c r="I66" s="167"/>
      <c r="J66" s="186" t="str">
        <f xml:space="preserve"> IF(OR(C62="X",C64="X",D64="x",C66="x",D66="x" ),"x","")</f>
        <v/>
      </c>
      <c r="K66" s="20" t="s">
        <v>120</v>
      </c>
      <c r="L66" s="1"/>
    </row>
    <row r="67" spans="1:12" ht="15" thickBot="1" x14ac:dyDescent="0.35">
      <c r="A67" s="779"/>
      <c r="B67" s="166" t="s">
        <v>121</v>
      </c>
      <c r="C67" s="814"/>
      <c r="D67" s="816"/>
      <c r="E67" s="818"/>
      <c r="F67" s="821"/>
      <c r="G67" s="821"/>
      <c r="H67" s="172"/>
      <c r="I67" s="167"/>
      <c r="J67" s="167"/>
      <c r="K67" s="166"/>
      <c r="L67" s="1"/>
    </row>
    <row r="68" spans="1:12" x14ac:dyDescent="0.3">
      <c r="A68" s="168"/>
      <c r="B68" s="167"/>
      <c r="C68" s="167">
        <v>1</v>
      </c>
      <c r="D68" s="167">
        <v>2</v>
      </c>
      <c r="E68" s="167">
        <v>3</v>
      </c>
      <c r="F68" s="167">
        <v>4</v>
      </c>
      <c r="G68" s="167">
        <v>5</v>
      </c>
      <c r="H68" s="167"/>
      <c r="I68" s="167"/>
      <c r="J68" s="167"/>
      <c r="K68" s="166"/>
      <c r="L68" s="1"/>
    </row>
    <row r="69" spans="1:12" x14ac:dyDescent="0.3">
      <c r="A69" s="168"/>
      <c r="B69" s="167"/>
      <c r="C69" s="167" t="s">
        <v>122</v>
      </c>
      <c r="D69" s="167" t="s">
        <v>123</v>
      </c>
      <c r="E69" s="167" t="s">
        <v>124</v>
      </c>
      <c r="F69" s="167" t="s">
        <v>125</v>
      </c>
      <c r="G69" s="167" t="s">
        <v>126</v>
      </c>
      <c r="H69" s="167"/>
      <c r="I69" s="167"/>
      <c r="J69" s="167"/>
      <c r="K69" s="166"/>
      <c r="L69" s="1"/>
    </row>
    <row r="70" spans="1:12" ht="15" customHeight="1" x14ac:dyDescent="0.3">
      <c r="A70" s="168"/>
      <c r="B70" s="167"/>
      <c r="C70" s="813" t="s">
        <v>127</v>
      </c>
      <c r="D70" s="813"/>
      <c r="E70" s="813"/>
      <c r="F70" s="813"/>
      <c r="G70" s="813"/>
      <c r="H70" s="167"/>
      <c r="I70" s="167"/>
      <c r="J70" s="167"/>
      <c r="K70" s="166"/>
      <c r="L70" s="1"/>
    </row>
    <row r="71" spans="1:12" ht="15" customHeight="1" x14ac:dyDescent="0.3">
      <c r="A71" s="168"/>
      <c r="B71" s="167"/>
      <c r="C71" s="813"/>
      <c r="D71" s="813"/>
      <c r="E71" s="813"/>
      <c r="F71" s="813"/>
      <c r="G71" s="813"/>
      <c r="H71" s="167"/>
      <c r="I71" s="167"/>
      <c r="J71" s="167"/>
      <c r="K71" s="166"/>
      <c r="L71" s="1"/>
    </row>
    <row r="72" spans="1:12" ht="15" thickBot="1" x14ac:dyDescent="0.35">
      <c r="A72" s="178"/>
      <c r="B72" s="179"/>
      <c r="C72" s="179"/>
      <c r="D72" s="179"/>
      <c r="E72" s="179"/>
      <c r="F72" s="179"/>
      <c r="G72" s="179"/>
      <c r="H72" s="179"/>
      <c r="I72" s="179"/>
      <c r="J72" s="179"/>
      <c r="K72" s="180"/>
      <c r="L72" s="1"/>
    </row>
    <row r="73" spans="1:12" ht="15" thickBot="1" x14ac:dyDescent="0.35">
      <c r="A73" s="1"/>
      <c r="B73" s="1"/>
      <c r="C73" s="1"/>
      <c r="D73" s="1"/>
      <c r="E73" s="1"/>
      <c r="F73" s="1"/>
      <c r="G73" s="1"/>
      <c r="H73" s="1"/>
      <c r="I73" s="1"/>
      <c r="J73" s="1"/>
      <c r="K73" s="1"/>
      <c r="L73" s="1"/>
    </row>
    <row r="74" spans="1:12" ht="16.5" customHeight="1" thickBot="1" x14ac:dyDescent="0.35">
      <c r="A74" s="970" t="s">
        <v>111</v>
      </c>
      <c r="B74" s="976" t="str">
        <f>DESCRIPCION!A18</f>
        <v>f</v>
      </c>
      <c r="C74" s="964"/>
      <c r="D74" s="964"/>
      <c r="E74" s="964"/>
      <c r="F74" s="964"/>
      <c r="G74" s="964"/>
      <c r="H74" s="965"/>
      <c r="I74" s="973" t="s">
        <v>335</v>
      </c>
      <c r="J74" s="974"/>
      <c r="K74" s="139" t="str">
        <f>IF(J81="x","EXTREMA",IF(J83="x","ALTA",IF(J85="x","MODERADA",IF(J87="x","BAJA",""))))</f>
        <v>EXTREMA</v>
      </c>
      <c r="L74" s="1"/>
    </row>
    <row r="75" spans="1:12" ht="15.75" customHeight="1" thickBot="1" x14ac:dyDescent="0.35">
      <c r="A75" s="971"/>
      <c r="B75" s="977"/>
      <c r="C75" s="966"/>
      <c r="D75" s="966"/>
      <c r="E75" s="966"/>
      <c r="F75" s="966"/>
      <c r="G75" s="966"/>
      <c r="H75" s="967"/>
      <c r="I75" s="968" t="s">
        <v>336</v>
      </c>
      <c r="J75" s="969"/>
      <c r="K75" s="188" t="str">
        <f>'VALORACION RIESGOS INHERENTES'!K71</f>
        <v/>
      </c>
      <c r="L75" s="1"/>
    </row>
    <row r="76" spans="1:12" ht="16.2" thickBot="1" x14ac:dyDescent="0.35">
      <c r="A76" s="972"/>
      <c r="B76" s="750" t="s">
        <v>286</v>
      </c>
      <c r="C76" s="751"/>
      <c r="D76" s="751"/>
      <c r="E76" s="751"/>
      <c r="F76" s="751"/>
      <c r="G76" s="751"/>
      <c r="H76" s="751"/>
      <c r="I76" s="751"/>
      <c r="J76" s="754"/>
      <c r="K76" s="188" t="e">
        <f>'EVALUACIÓN SOLIDEZ CONTROLES'!H23</f>
        <v>#DIV/0!</v>
      </c>
      <c r="L76" s="1"/>
    </row>
    <row r="77" spans="1:12" ht="21.75" customHeight="1" thickBot="1" x14ac:dyDescent="0.35">
      <c r="A77" s="191" t="s">
        <v>113</v>
      </c>
      <c r="B77" s="192"/>
      <c r="C77" s="192"/>
      <c r="D77" s="238"/>
      <c r="E77" s="987"/>
      <c r="F77" s="988"/>
      <c r="G77" s="989"/>
      <c r="H77" s="750" t="s">
        <v>338</v>
      </c>
      <c r="I77" s="754"/>
      <c r="J77" s="755"/>
      <c r="K77" s="756"/>
      <c r="L77" s="1"/>
    </row>
    <row r="78" spans="1:12" ht="36.75" customHeight="1" x14ac:dyDescent="0.3">
      <c r="A78" s="173"/>
      <c r="B78" s="152"/>
      <c r="C78" s="174"/>
      <c r="D78" s="152"/>
      <c r="E78" s="152"/>
      <c r="F78" s="152"/>
      <c r="G78" s="152"/>
      <c r="H78" s="152"/>
      <c r="I78" s="152"/>
      <c r="J78" s="169"/>
      <c r="K78" s="170"/>
      <c r="L78" s="1"/>
    </row>
    <row r="79" spans="1:12" ht="38.25" customHeight="1" x14ac:dyDescent="0.3">
      <c r="A79" s="766" t="s">
        <v>113</v>
      </c>
      <c r="B79" s="152">
        <v>5</v>
      </c>
      <c r="C79" s="767"/>
      <c r="D79" s="763"/>
      <c r="E79" s="764"/>
      <c r="F79" s="764"/>
      <c r="G79" s="764"/>
      <c r="H79" s="152"/>
      <c r="I79" s="152"/>
      <c r="J79" s="773" t="s">
        <v>112</v>
      </c>
      <c r="K79" s="774"/>
      <c r="L79" s="1"/>
    </row>
    <row r="80" spans="1:12" x14ac:dyDescent="0.3">
      <c r="A80" s="766"/>
      <c r="B80" s="152" t="s">
        <v>115</v>
      </c>
      <c r="C80" s="768"/>
      <c r="D80" s="763"/>
      <c r="E80" s="764"/>
      <c r="F80" s="764"/>
      <c r="G80" s="764"/>
      <c r="H80" s="152"/>
      <c r="I80" s="152"/>
      <c r="J80" s="154"/>
      <c r="K80" s="155"/>
      <c r="L80" s="1"/>
    </row>
    <row r="81" spans="1:12" ht="28.2" x14ac:dyDescent="0.3">
      <c r="A81" s="766"/>
      <c r="B81" s="152">
        <v>4</v>
      </c>
      <c r="C81" s="810"/>
      <c r="D81" s="763"/>
      <c r="E81" s="763"/>
      <c r="F81" s="772"/>
      <c r="G81" s="764" t="s">
        <v>334</v>
      </c>
      <c r="H81" s="152"/>
      <c r="I81" s="152"/>
      <c r="J81" s="160" t="str">
        <f xml:space="preserve"> IF(OR(E79="X",F79="X",G79="x",F81="x",G81="X",F83="X",G83="X",G85="X" ),"x","")</f>
        <v>x</v>
      </c>
      <c r="K81" s="155" t="s">
        <v>114</v>
      </c>
      <c r="L81" s="1"/>
    </row>
    <row r="82" spans="1:12" ht="28.2" x14ac:dyDescent="0.3">
      <c r="A82" s="766"/>
      <c r="B82" s="152" t="s">
        <v>117</v>
      </c>
      <c r="C82" s="811"/>
      <c r="D82" s="763"/>
      <c r="E82" s="763"/>
      <c r="F82" s="772"/>
      <c r="G82" s="764"/>
      <c r="H82" s="152"/>
      <c r="I82" s="152"/>
      <c r="J82" s="161"/>
      <c r="K82" s="155"/>
      <c r="L82" s="1"/>
    </row>
    <row r="83" spans="1:12" ht="28.2" x14ac:dyDescent="0.3">
      <c r="A83" s="766"/>
      <c r="B83" s="152">
        <v>3</v>
      </c>
      <c r="C83" s="757"/>
      <c r="D83" s="761"/>
      <c r="E83" s="762"/>
      <c r="F83" s="772"/>
      <c r="G83" s="764"/>
      <c r="H83" s="152"/>
      <c r="I83" s="152"/>
      <c r="J83" s="162" t="str">
        <f xml:space="preserve"> IF(OR(C79="X",D79="X",D81="x",E81="x",E83="X",F85="X",F87="X",G87="X" ),"x","")</f>
        <v/>
      </c>
      <c r="K83" s="155" t="s">
        <v>116</v>
      </c>
      <c r="L83" s="1"/>
    </row>
    <row r="84" spans="1:12" ht="28.2" x14ac:dyDescent="0.3">
      <c r="A84" s="766"/>
      <c r="B84" s="152" t="s">
        <v>119</v>
      </c>
      <c r="C84" s="758"/>
      <c r="D84" s="761"/>
      <c r="E84" s="763"/>
      <c r="F84" s="772"/>
      <c r="G84" s="764"/>
      <c r="H84" s="152"/>
      <c r="I84" s="152"/>
      <c r="J84" s="163"/>
      <c r="K84" s="155"/>
      <c r="L84" s="1"/>
    </row>
    <row r="85" spans="1:12" ht="28.2" x14ac:dyDescent="0.3">
      <c r="A85" s="766"/>
      <c r="B85" s="152">
        <v>2</v>
      </c>
      <c r="C85" s="757"/>
      <c r="D85" s="759"/>
      <c r="E85" s="760"/>
      <c r="F85" s="762"/>
      <c r="G85" s="764"/>
      <c r="H85" s="152"/>
      <c r="I85" s="152"/>
      <c r="J85" s="164" t="str">
        <f xml:space="preserve"> IF(OR(C81="X",D83="X",E85="x",E87="x" ),"x","")</f>
        <v/>
      </c>
      <c r="K85" s="155" t="s">
        <v>118</v>
      </c>
      <c r="L85" s="1"/>
    </row>
    <row r="86" spans="1:12" ht="28.2" x14ac:dyDescent="0.3">
      <c r="A86" s="766"/>
      <c r="B86" s="152" t="s">
        <v>241</v>
      </c>
      <c r="C86" s="758"/>
      <c r="D86" s="759"/>
      <c r="E86" s="761"/>
      <c r="F86" s="763"/>
      <c r="G86" s="764"/>
      <c r="H86" s="152"/>
      <c r="I86" s="152"/>
      <c r="J86" s="163"/>
      <c r="K86" s="155"/>
      <c r="L86" s="1"/>
    </row>
    <row r="87" spans="1:12" ht="28.2" x14ac:dyDescent="0.3">
      <c r="A87" s="766"/>
      <c r="B87" s="152">
        <v>1</v>
      </c>
      <c r="C87" s="757"/>
      <c r="D87" s="788"/>
      <c r="E87" s="790"/>
      <c r="F87" s="792"/>
      <c r="G87" s="794"/>
      <c r="H87" s="152"/>
      <c r="I87" s="152"/>
      <c r="J87" s="165" t="str">
        <f xml:space="preserve"> IF(OR(C83="X",C85="X",D85="x",D87="x",C87="x" ),"x","")</f>
        <v/>
      </c>
      <c r="K87" s="155" t="s">
        <v>120</v>
      </c>
      <c r="L87" s="1"/>
    </row>
    <row r="88" spans="1:12" x14ac:dyDescent="0.3">
      <c r="A88" s="766"/>
      <c r="B88" s="152" t="s">
        <v>121</v>
      </c>
      <c r="C88" s="787"/>
      <c r="D88" s="789"/>
      <c r="E88" s="791"/>
      <c r="F88" s="793"/>
      <c r="G88" s="795"/>
      <c r="H88" s="152"/>
      <c r="I88" s="152"/>
      <c r="J88" s="152"/>
      <c r="K88" s="153"/>
      <c r="L88" s="1"/>
    </row>
    <row r="89" spans="1:12" x14ac:dyDescent="0.3">
      <c r="A89" s="173"/>
      <c r="B89" s="152"/>
      <c r="C89" s="152">
        <v>1</v>
      </c>
      <c r="D89" s="152">
        <v>2</v>
      </c>
      <c r="E89" s="152">
        <v>3</v>
      </c>
      <c r="F89" s="152">
        <v>4</v>
      </c>
      <c r="G89" s="152">
        <v>5</v>
      </c>
      <c r="H89" s="152"/>
      <c r="I89" s="152"/>
      <c r="J89" s="152"/>
      <c r="K89" s="153"/>
      <c r="L89" s="1"/>
    </row>
    <row r="90" spans="1:12" x14ac:dyDescent="0.3">
      <c r="A90" s="173"/>
      <c r="B90" s="152"/>
      <c r="C90" s="152" t="s">
        <v>122</v>
      </c>
      <c r="D90" s="152" t="s">
        <v>123</v>
      </c>
      <c r="E90" s="152" t="s">
        <v>124</v>
      </c>
      <c r="F90" s="152" t="s">
        <v>125</v>
      </c>
      <c r="G90" s="152" t="s">
        <v>126</v>
      </c>
      <c r="H90" s="152"/>
      <c r="I90" s="773"/>
      <c r="J90" s="773"/>
      <c r="K90" s="774"/>
      <c r="L90" s="1"/>
    </row>
    <row r="91" spans="1:12" ht="15" customHeight="1" x14ac:dyDescent="0.3">
      <c r="A91" s="173"/>
      <c r="B91" s="152"/>
      <c r="C91" s="765" t="s">
        <v>127</v>
      </c>
      <c r="D91" s="765"/>
      <c r="E91" s="765"/>
      <c r="F91" s="765"/>
      <c r="G91" s="765"/>
      <c r="H91" s="152"/>
      <c r="I91" s="152"/>
      <c r="J91" s="152"/>
      <c r="K91" s="153"/>
      <c r="L91" s="1"/>
    </row>
    <row r="92" spans="1:12" ht="15" customHeight="1" x14ac:dyDescent="0.3">
      <c r="A92" s="173"/>
      <c r="B92" s="152"/>
      <c r="C92" s="765"/>
      <c r="D92" s="765"/>
      <c r="E92" s="765"/>
      <c r="F92" s="765"/>
      <c r="G92" s="765"/>
      <c r="H92" s="152"/>
      <c r="I92" s="152"/>
      <c r="J92" s="152"/>
      <c r="K92" s="153"/>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70" t="s">
        <v>111</v>
      </c>
      <c r="B95" s="964" t="str">
        <f>DESCRIPCION!A21</f>
        <v>g</v>
      </c>
      <c r="C95" s="964"/>
      <c r="D95" s="964"/>
      <c r="E95" s="964"/>
      <c r="F95" s="964"/>
      <c r="G95" s="964"/>
      <c r="H95" s="965"/>
      <c r="I95" s="973" t="s">
        <v>335</v>
      </c>
      <c r="J95" s="974"/>
      <c r="K95" s="139" t="str">
        <f>IF(J102="x","EXTREMA",IF(J104="x","ALTA",IF(J106="x","MODERADA",IF(J108="x","BAJA",""))))</f>
        <v/>
      </c>
      <c r="L95" s="1"/>
    </row>
    <row r="96" spans="1:12" ht="16.2" thickBot="1" x14ac:dyDescent="0.35">
      <c r="A96" s="971"/>
      <c r="B96" s="966"/>
      <c r="C96" s="966"/>
      <c r="D96" s="966"/>
      <c r="E96" s="966"/>
      <c r="F96" s="966"/>
      <c r="G96" s="966"/>
      <c r="H96" s="967"/>
      <c r="I96" s="968" t="s">
        <v>336</v>
      </c>
      <c r="J96" s="969"/>
      <c r="K96" s="189" t="str">
        <f>'VALORACION RIESGOS INHERENTES'!K91</f>
        <v/>
      </c>
      <c r="L96" s="1"/>
    </row>
    <row r="97" spans="1:12" ht="16.2" thickBot="1" x14ac:dyDescent="0.35">
      <c r="A97" s="972"/>
      <c r="B97" s="968" t="s">
        <v>286</v>
      </c>
      <c r="C97" s="975"/>
      <c r="D97" s="975"/>
      <c r="E97" s="975"/>
      <c r="F97" s="975"/>
      <c r="G97" s="975"/>
      <c r="H97" s="975"/>
      <c r="I97" s="975"/>
      <c r="J97" s="969"/>
      <c r="K97" s="189" t="e">
        <f>'EVALUACIÓN SOLIDEZ CONTROLES'!H27</f>
        <v>#DIV/0!</v>
      </c>
      <c r="L97" s="1"/>
    </row>
    <row r="98" spans="1:12" ht="20.25" customHeight="1" thickBot="1" x14ac:dyDescent="0.35">
      <c r="A98" s="191" t="s">
        <v>113</v>
      </c>
      <c r="B98" s="192"/>
      <c r="C98" s="192"/>
      <c r="D98" s="238"/>
      <c r="E98" s="987"/>
      <c r="F98" s="988"/>
      <c r="G98" s="989"/>
      <c r="H98" s="750" t="s">
        <v>338</v>
      </c>
      <c r="I98" s="754"/>
      <c r="J98" s="755"/>
      <c r="K98" s="756"/>
      <c r="L98" s="1"/>
    </row>
    <row r="99" spans="1:12" ht="38.25" customHeight="1" x14ac:dyDescent="0.3">
      <c r="A99" s="173"/>
      <c r="B99" s="152"/>
      <c r="C99" s="174"/>
      <c r="D99" s="152"/>
      <c r="E99" s="152"/>
      <c r="F99" s="152"/>
      <c r="G99" s="152"/>
      <c r="H99" s="152"/>
      <c r="I99" s="152"/>
      <c r="J99" s="169"/>
      <c r="K99" s="170"/>
      <c r="L99" s="1"/>
    </row>
    <row r="100" spans="1:12" ht="39" customHeight="1" x14ac:dyDescent="0.3">
      <c r="A100" s="766" t="s">
        <v>113</v>
      </c>
      <c r="B100" s="152">
        <v>5</v>
      </c>
      <c r="C100" s="767"/>
      <c r="D100" s="763"/>
      <c r="E100" s="764"/>
      <c r="F100" s="764"/>
      <c r="G100" s="764"/>
      <c r="H100" s="152"/>
      <c r="I100" s="152"/>
      <c r="J100" s="773" t="s">
        <v>112</v>
      </c>
      <c r="K100" s="774"/>
      <c r="L100" s="1"/>
    </row>
    <row r="101" spans="1:12" x14ac:dyDescent="0.3">
      <c r="A101" s="766"/>
      <c r="B101" s="152" t="s">
        <v>115</v>
      </c>
      <c r="C101" s="768"/>
      <c r="D101" s="763"/>
      <c r="E101" s="764"/>
      <c r="F101" s="764"/>
      <c r="G101" s="764"/>
      <c r="H101" s="152"/>
      <c r="I101" s="152"/>
      <c r="J101" s="154"/>
      <c r="K101" s="155"/>
      <c r="L101" s="1"/>
    </row>
    <row r="102" spans="1:12" ht="28.2" x14ac:dyDescent="0.3">
      <c r="A102" s="766"/>
      <c r="B102" s="152">
        <v>4</v>
      </c>
      <c r="C102" s="810"/>
      <c r="D102" s="763"/>
      <c r="E102" s="763"/>
      <c r="F102" s="772"/>
      <c r="G102" s="764"/>
      <c r="H102" s="152"/>
      <c r="I102" s="152"/>
      <c r="J102" s="160" t="str">
        <f xml:space="preserve"> IF(OR(E100="X",F100="X",G100="x",F102="x",G102="X",F104="X",G104="X",G106="X" ),"x","")</f>
        <v/>
      </c>
      <c r="K102" s="155" t="s">
        <v>114</v>
      </c>
      <c r="L102" s="1"/>
    </row>
    <row r="103" spans="1:12" ht="28.2" x14ac:dyDescent="0.3">
      <c r="A103" s="766"/>
      <c r="B103" s="152" t="s">
        <v>117</v>
      </c>
      <c r="C103" s="811"/>
      <c r="D103" s="763"/>
      <c r="E103" s="763"/>
      <c r="F103" s="772"/>
      <c r="G103" s="764"/>
      <c r="H103" s="152"/>
      <c r="I103" s="152"/>
      <c r="J103" s="161"/>
      <c r="K103" s="155"/>
      <c r="L103" s="1"/>
    </row>
    <row r="104" spans="1:12" ht="28.2" x14ac:dyDescent="0.3">
      <c r="A104" s="766"/>
      <c r="B104" s="152">
        <v>3</v>
      </c>
      <c r="C104" s="757"/>
      <c r="D104" s="761"/>
      <c r="E104" s="762"/>
      <c r="F104" s="772"/>
      <c r="G104" s="764"/>
      <c r="H104" s="152"/>
      <c r="I104" s="152"/>
      <c r="J104" s="162" t="str">
        <f xml:space="preserve"> IF(OR(C100="X",D100="X",D102="x",E102="x",E104="X",F106="X",F108="X",G108="X" ),"x","")</f>
        <v/>
      </c>
      <c r="K104" s="155" t="s">
        <v>116</v>
      </c>
      <c r="L104" s="1"/>
    </row>
    <row r="105" spans="1:12" ht="28.2" x14ac:dyDescent="0.3">
      <c r="A105" s="766"/>
      <c r="B105" s="152" t="s">
        <v>119</v>
      </c>
      <c r="C105" s="758"/>
      <c r="D105" s="761"/>
      <c r="E105" s="763"/>
      <c r="F105" s="772"/>
      <c r="G105" s="764"/>
      <c r="H105" s="152"/>
      <c r="I105" s="152"/>
      <c r="J105" s="163"/>
      <c r="K105" s="155"/>
      <c r="L105" s="1"/>
    </row>
    <row r="106" spans="1:12" ht="28.2" x14ac:dyDescent="0.3">
      <c r="A106" s="766"/>
      <c r="B106" s="152">
        <v>2</v>
      </c>
      <c r="C106" s="757"/>
      <c r="D106" s="759"/>
      <c r="E106" s="760"/>
      <c r="F106" s="762"/>
      <c r="G106" s="764"/>
      <c r="H106" s="152"/>
      <c r="I106" s="152"/>
      <c r="J106" s="164" t="str">
        <f xml:space="preserve"> IF(OR(C102="X",D104="X",E108="x",E106="x" ),"x","")</f>
        <v/>
      </c>
      <c r="K106" s="155" t="s">
        <v>118</v>
      </c>
      <c r="L106" s="1"/>
    </row>
    <row r="107" spans="1:12" ht="28.2" x14ac:dyDescent="0.3">
      <c r="A107" s="766"/>
      <c r="B107" s="152" t="s">
        <v>241</v>
      </c>
      <c r="C107" s="758"/>
      <c r="D107" s="759"/>
      <c r="E107" s="761"/>
      <c r="F107" s="763"/>
      <c r="G107" s="764"/>
      <c r="H107" s="152"/>
      <c r="I107" s="152"/>
      <c r="J107" s="163"/>
      <c r="K107" s="155"/>
      <c r="L107" s="1"/>
    </row>
    <row r="108" spans="1:12" ht="28.2" x14ac:dyDescent="0.3">
      <c r="A108" s="766"/>
      <c r="B108" s="152">
        <v>1</v>
      </c>
      <c r="C108" s="757"/>
      <c r="D108" s="788"/>
      <c r="E108" s="790"/>
      <c r="F108" s="792"/>
      <c r="G108" s="794"/>
      <c r="H108" s="152"/>
      <c r="I108" s="152"/>
      <c r="J108" s="165" t="str">
        <f xml:space="preserve"> IF(OR(C104="X",C106="X",C108="x",D106="x",D108="x" ),"x","")</f>
        <v/>
      </c>
      <c r="K108" s="155" t="s">
        <v>120</v>
      </c>
      <c r="L108" s="1"/>
    </row>
    <row r="109" spans="1:12" x14ac:dyDescent="0.3">
      <c r="A109" s="766"/>
      <c r="B109" s="152" t="s">
        <v>121</v>
      </c>
      <c r="C109" s="787"/>
      <c r="D109" s="789"/>
      <c r="E109" s="791"/>
      <c r="F109" s="793"/>
      <c r="G109" s="795"/>
      <c r="H109" s="152"/>
      <c r="I109" s="152"/>
      <c r="J109" s="152"/>
      <c r="K109" s="153"/>
      <c r="L109" s="1"/>
    </row>
    <row r="110" spans="1:12" x14ac:dyDescent="0.3">
      <c r="A110" s="173"/>
      <c r="B110" s="152"/>
      <c r="C110" s="152">
        <v>1</v>
      </c>
      <c r="D110" s="152">
        <v>2</v>
      </c>
      <c r="E110" s="152">
        <v>3</v>
      </c>
      <c r="F110" s="152">
        <v>4</v>
      </c>
      <c r="G110" s="152">
        <v>5</v>
      </c>
      <c r="H110" s="152"/>
      <c r="I110" s="152"/>
      <c r="J110" s="152"/>
      <c r="K110" s="153"/>
      <c r="L110" s="1"/>
    </row>
    <row r="111" spans="1:12" x14ac:dyDescent="0.3">
      <c r="A111" s="173"/>
      <c r="B111" s="152"/>
      <c r="C111" s="152" t="s">
        <v>122</v>
      </c>
      <c r="D111" s="152" t="s">
        <v>123</v>
      </c>
      <c r="E111" s="152" t="s">
        <v>124</v>
      </c>
      <c r="F111" s="152" t="s">
        <v>125</v>
      </c>
      <c r="G111" s="152" t="s">
        <v>126</v>
      </c>
      <c r="H111" s="152"/>
      <c r="I111" s="152"/>
      <c r="J111" s="152"/>
      <c r="K111" s="153"/>
      <c r="L111" s="1"/>
    </row>
    <row r="112" spans="1:12" ht="15" customHeight="1" x14ac:dyDescent="0.3">
      <c r="A112" s="173"/>
      <c r="B112" s="152"/>
      <c r="C112" s="765" t="s">
        <v>127</v>
      </c>
      <c r="D112" s="765"/>
      <c r="E112" s="765"/>
      <c r="F112" s="765"/>
      <c r="G112" s="765"/>
      <c r="H112" s="152"/>
      <c r="I112" s="152"/>
      <c r="J112" s="152"/>
      <c r="K112" s="153"/>
      <c r="L112" s="1"/>
    </row>
    <row r="113" spans="1:12" ht="15" customHeight="1" x14ac:dyDescent="0.3">
      <c r="A113" s="173"/>
      <c r="B113" s="152"/>
      <c r="C113" s="765"/>
      <c r="D113" s="765"/>
      <c r="E113" s="765"/>
      <c r="F113" s="765"/>
      <c r="G113" s="765"/>
      <c r="H113" s="152"/>
      <c r="I113" s="152"/>
      <c r="J113" s="152"/>
      <c r="K113" s="153"/>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70" t="s">
        <v>111</v>
      </c>
      <c r="B116" s="964" t="str">
        <f>DESCRIPCION!A24</f>
        <v>h</v>
      </c>
      <c r="C116" s="964"/>
      <c r="D116" s="964"/>
      <c r="E116" s="964"/>
      <c r="F116" s="964"/>
      <c r="G116" s="964"/>
      <c r="H116" s="965"/>
      <c r="I116" s="973" t="s">
        <v>335</v>
      </c>
      <c r="J116" s="974"/>
      <c r="K116" s="139" t="str">
        <f>IF(J123="x","EXTREMA",IF(J125="x","ALTA",IF(J127="x","MODERADA",IF(J129="x","BAJA",""))))</f>
        <v/>
      </c>
      <c r="L116" s="1"/>
    </row>
    <row r="117" spans="1:12" ht="16.2" thickBot="1" x14ac:dyDescent="0.35">
      <c r="A117" s="971"/>
      <c r="B117" s="966"/>
      <c r="C117" s="966"/>
      <c r="D117" s="966"/>
      <c r="E117" s="966"/>
      <c r="F117" s="966"/>
      <c r="G117" s="966"/>
      <c r="H117" s="967"/>
      <c r="I117" s="968" t="s">
        <v>336</v>
      </c>
      <c r="J117" s="969"/>
      <c r="K117" s="189" t="str">
        <f>'VALORACION RIESGOS INHERENTES'!K111</f>
        <v/>
      </c>
      <c r="L117" s="1"/>
    </row>
    <row r="118" spans="1:12" ht="16.2" thickBot="1" x14ac:dyDescent="0.35">
      <c r="A118" s="972"/>
      <c r="B118" s="750" t="s">
        <v>286</v>
      </c>
      <c r="C118" s="751"/>
      <c r="D118" s="751"/>
      <c r="E118" s="751"/>
      <c r="F118" s="751"/>
      <c r="G118" s="751"/>
      <c r="H118" s="751"/>
      <c r="I118" s="751"/>
      <c r="J118" s="754"/>
      <c r="K118" s="189" t="str">
        <f>'EVALUACIÓN SOLIDEZ CONTROLES'!H31</f>
        <v xml:space="preserve"> </v>
      </c>
      <c r="L118" s="1"/>
    </row>
    <row r="119" spans="1:12" ht="17.25" customHeight="1" thickBot="1" x14ac:dyDescent="0.35">
      <c r="A119" s="191" t="s">
        <v>113</v>
      </c>
      <c r="B119" s="192"/>
      <c r="C119" s="192"/>
      <c r="D119" s="238"/>
      <c r="E119" s="987"/>
      <c r="F119" s="988"/>
      <c r="G119" s="989"/>
      <c r="H119" s="750" t="s">
        <v>338</v>
      </c>
      <c r="I119" s="754"/>
      <c r="J119" s="755"/>
      <c r="K119" s="756"/>
      <c r="L119" s="1"/>
    </row>
    <row r="120" spans="1:12" ht="39.75" customHeight="1" x14ac:dyDescent="0.3">
      <c r="A120" s="173"/>
      <c r="B120" s="152"/>
      <c r="C120" s="174"/>
      <c r="D120" s="152"/>
      <c r="E120" s="152"/>
      <c r="F120" s="152"/>
      <c r="G120" s="152"/>
      <c r="H120" s="152"/>
      <c r="I120" s="152"/>
      <c r="J120" s="1"/>
      <c r="K120" s="72"/>
      <c r="L120" s="1"/>
    </row>
    <row r="121" spans="1:12" ht="15" customHeight="1" x14ac:dyDescent="0.3">
      <c r="A121" s="766" t="s">
        <v>113</v>
      </c>
      <c r="B121" s="152">
        <v>5</v>
      </c>
      <c r="C121" s="825"/>
      <c r="D121" s="827"/>
      <c r="E121" s="828"/>
      <c r="F121" s="828"/>
      <c r="G121" s="828"/>
      <c r="H121" s="187"/>
      <c r="I121" s="152"/>
      <c r="J121" s="773" t="s">
        <v>112</v>
      </c>
      <c r="K121" s="774"/>
      <c r="L121" s="1"/>
    </row>
    <row r="122" spans="1:12" ht="32.4" x14ac:dyDescent="0.3">
      <c r="A122" s="766"/>
      <c r="B122" s="152" t="s">
        <v>115</v>
      </c>
      <c r="C122" s="826"/>
      <c r="D122" s="827"/>
      <c r="E122" s="828"/>
      <c r="F122" s="828"/>
      <c r="G122" s="828"/>
      <c r="H122" s="187"/>
      <c r="I122" s="152"/>
      <c r="J122" s="154"/>
      <c r="K122" s="155"/>
      <c r="L122" s="1"/>
    </row>
    <row r="123" spans="1:12" ht="32.4" x14ac:dyDescent="0.3">
      <c r="A123" s="766"/>
      <c r="B123" s="152">
        <v>4</v>
      </c>
      <c r="C123" s="829"/>
      <c r="D123" s="827"/>
      <c r="E123" s="827"/>
      <c r="F123" s="831"/>
      <c r="G123" s="828"/>
      <c r="H123" s="187"/>
      <c r="I123" s="152"/>
      <c r="J123" s="160" t="str">
        <f xml:space="preserve"> IF(OR(E121="X",F121="X",G121="x",F123="x",G123="X",F125="X",G125="X",G127="X" ),"x","")</f>
        <v/>
      </c>
      <c r="K123" s="155" t="s">
        <v>114</v>
      </c>
      <c r="L123" s="1"/>
    </row>
    <row r="124" spans="1:12" ht="32.4" x14ac:dyDescent="0.3">
      <c r="A124" s="766"/>
      <c r="B124" s="152" t="s">
        <v>117</v>
      </c>
      <c r="C124" s="830"/>
      <c r="D124" s="827"/>
      <c r="E124" s="827"/>
      <c r="F124" s="831"/>
      <c r="G124" s="828"/>
      <c r="H124" s="187"/>
      <c r="I124" s="152"/>
      <c r="J124" s="161"/>
      <c r="K124" s="155"/>
      <c r="L124" s="1"/>
    </row>
    <row r="125" spans="1:12" ht="32.4" x14ac:dyDescent="0.3">
      <c r="A125" s="766"/>
      <c r="B125" s="152">
        <v>3</v>
      </c>
      <c r="C125" s="832"/>
      <c r="D125" s="834"/>
      <c r="E125" s="844"/>
      <c r="F125" s="831"/>
      <c r="G125" s="828"/>
      <c r="H125" s="187"/>
      <c r="I125" s="152"/>
      <c r="J125" s="162" t="str">
        <f xml:space="preserve"> IF(OR(C121="X",D121="X",D123="x",E123="x",E125="X",F127="X",F129="X",G129="X" ),"x","")</f>
        <v/>
      </c>
      <c r="K125" s="155" t="s">
        <v>116</v>
      </c>
      <c r="L125" s="1"/>
    </row>
    <row r="126" spans="1:12" ht="32.4" x14ac:dyDescent="0.3">
      <c r="A126" s="766"/>
      <c r="B126" s="152" t="s">
        <v>119</v>
      </c>
      <c r="C126" s="833"/>
      <c r="D126" s="834"/>
      <c r="E126" s="827"/>
      <c r="F126" s="831"/>
      <c r="G126" s="828"/>
      <c r="H126" s="187"/>
      <c r="I126" s="152"/>
      <c r="J126" s="163"/>
      <c r="K126" s="155"/>
      <c r="L126" s="1"/>
    </row>
    <row r="127" spans="1:12" ht="32.4" x14ac:dyDescent="0.3">
      <c r="A127" s="766"/>
      <c r="B127" s="152">
        <v>2</v>
      </c>
      <c r="C127" s="832"/>
      <c r="D127" s="845"/>
      <c r="E127" s="846"/>
      <c r="F127" s="844"/>
      <c r="G127" s="828"/>
      <c r="H127" s="187"/>
      <c r="I127" s="152"/>
      <c r="J127" s="164" t="str">
        <f xml:space="preserve"> IF(OR(C123="X",D125="X",E127="x",E129="x" ),"x","")</f>
        <v/>
      </c>
      <c r="K127" s="155" t="s">
        <v>118</v>
      </c>
      <c r="L127" s="1"/>
    </row>
    <row r="128" spans="1:12" ht="32.4" x14ac:dyDescent="0.3">
      <c r="A128" s="766"/>
      <c r="B128" s="152" t="s">
        <v>241</v>
      </c>
      <c r="C128" s="833"/>
      <c r="D128" s="845"/>
      <c r="E128" s="834"/>
      <c r="F128" s="827"/>
      <c r="G128" s="828"/>
      <c r="H128" s="187"/>
      <c r="I128" s="152"/>
      <c r="J128" s="163"/>
      <c r="K128" s="155"/>
      <c r="L128" s="1"/>
    </row>
    <row r="129" spans="1:12" ht="32.4" x14ac:dyDescent="0.3">
      <c r="A129" s="766"/>
      <c r="B129" s="152">
        <v>1</v>
      </c>
      <c r="C129" s="832"/>
      <c r="D129" s="836"/>
      <c r="E129" s="838"/>
      <c r="F129" s="840"/>
      <c r="G129" s="842"/>
      <c r="H129" s="187"/>
      <c r="I129" s="152"/>
      <c r="J129" s="165" t="str">
        <f xml:space="preserve"> IF(OR(C125="X",C127="X",D127="x",C129="x",D129="x" ),"x","")</f>
        <v/>
      </c>
      <c r="K129" s="155" t="s">
        <v>120</v>
      </c>
      <c r="L129" s="1"/>
    </row>
    <row r="130" spans="1:12" ht="32.4" x14ac:dyDescent="0.3">
      <c r="A130" s="766"/>
      <c r="B130" s="152" t="s">
        <v>121</v>
      </c>
      <c r="C130" s="835"/>
      <c r="D130" s="837"/>
      <c r="E130" s="839"/>
      <c r="F130" s="841"/>
      <c r="G130" s="843"/>
      <c r="H130" s="187"/>
      <c r="I130" s="152"/>
      <c r="J130" s="152"/>
      <c r="K130" s="153"/>
      <c r="L130" s="1"/>
    </row>
    <row r="131" spans="1:12" x14ac:dyDescent="0.3">
      <c r="A131" s="173"/>
      <c r="B131" s="152"/>
      <c r="C131" s="152">
        <v>1</v>
      </c>
      <c r="D131" s="152">
        <v>2</v>
      </c>
      <c r="E131" s="152">
        <v>3</v>
      </c>
      <c r="F131" s="152">
        <v>4</v>
      </c>
      <c r="G131" s="152">
        <v>5</v>
      </c>
      <c r="H131" s="152"/>
      <c r="I131" s="152"/>
      <c r="J131" s="152"/>
      <c r="K131" s="153"/>
      <c r="L131" s="1"/>
    </row>
    <row r="132" spans="1:12" x14ac:dyDescent="0.3">
      <c r="A132" s="173"/>
      <c r="B132" s="152"/>
      <c r="C132" s="152" t="s">
        <v>122</v>
      </c>
      <c r="D132" s="152" t="s">
        <v>123</v>
      </c>
      <c r="E132" s="152" t="s">
        <v>124</v>
      </c>
      <c r="F132" s="152" t="s">
        <v>125</v>
      </c>
      <c r="G132" s="152" t="s">
        <v>126</v>
      </c>
      <c r="H132" s="152"/>
      <c r="I132" s="152"/>
      <c r="J132" s="152"/>
      <c r="K132" s="153"/>
      <c r="L132" s="1"/>
    </row>
    <row r="133" spans="1:12" ht="15" customHeight="1" x14ac:dyDescent="0.3">
      <c r="A133" s="173"/>
      <c r="B133" s="152"/>
      <c r="C133" s="765" t="s">
        <v>127</v>
      </c>
      <c r="D133" s="765"/>
      <c r="E133" s="765"/>
      <c r="F133" s="765"/>
      <c r="G133" s="765"/>
      <c r="H133" s="152"/>
      <c r="I133" s="152"/>
      <c r="J133" s="152"/>
      <c r="K133" s="153"/>
      <c r="L133" s="1"/>
    </row>
    <row r="134" spans="1:12" ht="15" customHeight="1" x14ac:dyDescent="0.3">
      <c r="A134" s="173"/>
      <c r="B134" s="152"/>
      <c r="C134" s="765"/>
      <c r="D134" s="765"/>
      <c r="E134" s="765"/>
      <c r="F134" s="765"/>
      <c r="G134" s="765"/>
      <c r="H134" s="152"/>
      <c r="I134" s="152"/>
      <c r="J134" s="152"/>
      <c r="K134" s="153"/>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70" t="s">
        <v>111</v>
      </c>
      <c r="B137" s="976" t="str">
        <f>DESCRIPCION!A27</f>
        <v>i</v>
      </c>
      <c r="C137" s="964"/>
      <c r="D137" s="964"/>
      <c r="E137" s="964"/>
      <c r="F137" s="964"/>
      <c r="G137" s="964"/>
      <c r="H137" s="965"/>
      <c r="I137" s="973" t="s">
        <v>335</v>
      </c>
      <c r="J137" s="974"/>
      <c r="K137" s="139" t="str">
        <f>IF(J144="x","EXTREMA",IF(J146="x","ALTA",IF(J148="x","MODERADA",IF(J150="x","BAJA",""))))</f>
        <v/>
      </c>
      <c r="L137" s="1"/>
    </row>
    <row r="138" spans="1:12" ht="16.2" thickBot="1" x14ac:dyDescent="0.35">
      <c r="A138" s="971"/>
      <c r="B138" s="977"/>
      <c r="C138" s="966"/>
      <c r="D138" s="966"/>
      <c r="E138" s="966"/>
      <c r="F138" s="966"/>
      <c r="G138" s="966"/>
      <c r="H138" s="967"/>
      <c r="I138" s="968" t="s">
        <v>336</v>
      </c>
      <c r="J138" s="969"/>
      <c r="K138" s="189" t="str">
        <f>'VALORACION RIESGOS INHERENTES'!K131</f>
        <v/>
      </c>
      <c r="L138" s="1"/>
    </row>
    <row r="139" spans="1:12" ht="16.2" thickBot="1" x14ac:dyDescent="0.35">
      <c r="A139" s="972"/>
      <c r="B139" s="750" t="s">
        <v>286</v>
      </c>
      <c r="C139" s="751"/>
      <c r="D139" s="751"/>
      <c r="E139" s="751"/>
      <c r="F139" s="751"/>
      <c r="G139" s="751"/>
      <c r="H139" s="751"/>
      <c r="I139" s="751"/>
      <c r="J139" s="754"/>
      <c r="K139" s="188" t="e">
        <f>'EVALUACIÓN SOLIDEZ CONTROLES'!H35</f>
        <v>#DIV/0!</v>
      </c>
      <c r="L139" s="1"/>
    </row>
    <row r="140" spans="1:12" ht="18" customHeight="1" thickBot="1" x14ac:dyDescent="0.35">
      <c r="A140" s="191" t="s">
        <v>113</v>
      </c>
      <c r="B140" s="192"/>
      <c r="C140" s="192"/>
      <c r="D140" s="238"/>
      <c r="E140" s="987"/>
      <c r="F140" s="988"/>
      <c r="G140" s="989"/>
      <c r="H140" s="750" t="s">
        <v>338</v>
      </c>
      <c r="I140" s="754"/>
      <c r="J140" s="755"/>
      <c r="K140" s="756"/>
      <c r="L140" s="1"/>
    </row>
    <row r="141" spans="1:12" ht="42" customHeight="1" x14ac:dyDescent="0.3">
      <c r="A141" s="173"/>
      <c r="B141" s="152"/>
      <c r="C141" s="174"/>
      <c r="D141" s="152"/>
      <c r="E141" s="152"/>
      <c r="F141" s="152"/>
      <c r="G141" s="152"/>
      <c r="H141" s="152"/>
      <c r="I141" s="152"/>
      <c r="J141" s="169"/>
      <c r="K141" s="170"/>
      <c r="L141" s="1"/>
    </row>
    <row r="142" spans="1:12" ht="41.25" customHeight="1" x14ac:dyDescent="0.3">
      <c r="A142" s="766" t="s">
        <v>113</v>
      </c>
      <c r="B142" s="152">
        <v>5</v>
      </c>
      <c r="C142" s="767"/>
      <c r="D142" s="763"/>
      <c r="E142" s="764"/>
      <c r="F142" s="764"/>
      <c r="G142" s="764"/>
      <c r="H142" s="152"/>
      <c r="I142" s="152"/>
      <c r="J142" s="773" t="s">
        <v>112</v>
      </c>
      <c r="K142" s="774"/>
      <c r="L142" s="1"/>
    </row>
    <row r="143" spans="1:12" x14ac:dyDescent="0.3">
      <c r="A143" s="766"/>
      <c r="B143" s="152" t="s">
        <v>115</v>
      </c>
      <c r="C143" s="768"/>
      <c r="D143" s="763"/>
      <c r="E143" s="764"/>
      <c r="F143" s="764"/>
      <c r="G143" s="764"/>
      <c r="H143" s="152"/>
      <c r="I143" s="152"/>
      <c r="J143" s="154"/>
      <c r="K143" s="155"/>
      <c r="L143" s="1"/>
    </row>
    <row r="144" spans="1:12" ht="28.2" x14ac:dyDescent="0.3">
      <c r="A144" s="766"/>
      <c r="B144" s="152">
        <v>4</v>
      </c>
      <c r="C144" s="810"/>
      <c r="D144" s="763"/>
      <c r="E144" s="763"/>
      <c r="F144" s="772"/>
      <c r="G144" s="764"/>
      <c r="H144" s="152"/>
      <c r="I144" s="152"/>
      <c r="J144" s="160" t="str">
        <f xml:space="preserve"> IF(OR(E142="X",F142="X",G142="x",F144="x",G144="X",F146="X",G146="X",G148="X" ),"x","")</f>
        <v/>
      </c>
      <c r="K144" s="155" t="s">
        <v>114</v>
      </c>
      <c r="L144" s="1"/>
    </row>
    <row r="145" spans="1:12" ht="28.2" x14ac:dyDescent="0.3">
      <c r="A145" s="766"/>
      <c r="B145" s="152" t="s">
        <v>117</v>
      </c>
      <c r="C145" s="811"/>
      <c r="D145" s="763"/>
      <c r="E145" s="763"/>
      <c r="F145" s="772"/>
      <c r="G145" s="764"/>
      <c r="H145" s="152"/>
      <c r="I145" s="152"/>
      <c r="J145" s="161"/>
      <c r="K145" s="155"/>
      <c r="L145" s="1"/>
    </row>
    <row r="146" spans="1:12" ht="28.2" x14ac:dyDescent="0.3">
      <c r="A146" s="766"/>
      <c r="B146" s="152">
        <v>3</v>
      </c>
      <c r="C146" s="757"/>
      <c r="D146" s="761"/>
      <c r="E146" s="762"/>
      <c r="F146" s="772"/>
      <c r="G146" s="764"/>
      <c r="H146" s="152"/>
      <c r="I146" s="152"/>
      <c r="J146" s="162" t="str">
        <f xml:space="preserve"> IF(OR(C142="X",D142="X",D144="x",E144="x",E146="X",F148="X",F150="X",G150="X" ),"x","")</f>
        <v/>
      </c>
      <c r="K146" s="155" t="s">
        <v>116</v>
      </c>
      <c r="L146" s="1"/>
    </row>
    <row r="147" spans="1:12" ht="28.2" x14ac:dyDescent="0.3">
      <c r="A147" s="766"/>
      <c r="B147" s="152" t="s">
        <v>119</v>
      </c>
      <c r="C147" s="758"/>
      <c r="D147" s="761"/>
      <c r="E147" s="763"/>
      <c r="F147" s="772"/>
      <c r="G147" s="764"/>
      <c r="H147" s="152"/>
      <c r="I147" s="152"/>
      <c r="J147" s="163"/>
      <c r="K147" s="155"/>
      <c r="L147" s="1"/>
    </row>
    <row r="148" spans="1:12" ht="28.2" x14ac:dyDescent="0.3">
      <c r="A148" s="766"/>
      <c r="B148" s="152">
        <v>2</v>
      </c>
      <c r="C148" s="757"/>
      <c r="D148" s="759"/>
      <c r="E148" s="760"/>
      <c r="F148" s="762"/>
      <c r="G148" s="764"/>
      <c r="H148" s="152"/>
      <c r="I148" s="152"/>
      <c r="J148" s="164" t="str">
        <f xml:space="preserve"> IF(OR(C144="X",D146="X",E148="x",E150="x" ),"x","")</f>
        <v/>
      </c>
      <c r="K148" s="155" t="s">
        <v>118</v>
      </c>
      <c r="L148" s="1"/>
    </row>
    <row r="149" spans="1:12" ht="28.2" x14ac:dyDescent="0.3">
      <c r="A149" s="766"/>
      <c r="B149" s="152" t="s">
        <v>241</v>
      </c>
      <c r="C149" s="758"/>
      <c r="D149" s="759"/>
      <c r="E149" s="761"/>
      <c r="F149" s="763"/>
      <c r="G149" s="764"/>
      <c r="H149" s="152"/>
      <c r="I149" s="152"/>
      <c r="J149" s="163"/>
      <c r="K149" s="155"/>
      <c r="L149" s="1"/>
    </row>
    <row r="150" spans="1:12" ht="28.2" x14ac:dyDescent="0.3">
      <c r="A150" s="766"/>
      <c r="B150" s="152">
        <v>1</v>
      </c>
      <c r="C150" s="757"/>
      <c r="D150" s="788"/>
      <c r="E150" s="790"/>
      <c r="F150" s="792"/>
      <c r="G150" s="794"/>
      <c r="H150" s="152"/>
      <c r="I150" s="152"/>
      <c r="J150" s="165" t="str">
        <f xml:space="preserve"> IF(OR(C146="X",C148="X",C150="x",D148="x",D150="x" ),"x","")</f>
        <v/>
      </c>
      <c r="K150" s="155" t="s">
        <v>120</v>
      </c>
      <c r="L150" s="1"/>
    </row>
    <row r="151" spans="1:12" x14ac:dyDescent="0.3">
      <c r="A151" s="766"/>
      <c r="B151" s="152" t="s">
        <v>121</v>
      </c>
      <c r="C151" s="787"/>
      <c r="D151" s="789"/>
      <c r="E151" s="791"/>
      <c r="F151" s="793"/>
      <c r="G151" s="795"/>
      <c r="H151" s="152"/>
      <c r="I151" s="152"/>
      <c r="J151" s="152"/>
      <c r="K151" s="153"/>
      <c r="L151" s="1"/>
    </row>
    <row r="152" spans="1:12" x14ac:dyDescent="0.3">
      <c r="A152" s="173"/>
      <c r="B152" s="152"/>
      <c r="C152" s="152">
        <v>1</v>
      </c>
      <c r="D152" s="152">
        <v>2</v>
      </c>
      <c r="E152" s="152">
        <v>3</v>
      </c>
      <c r="F152" s="152">
        <v>4</v>
      </c>
      <c r="G152" s="152">
        <v>5</v>
      </c>
      <c r="H152" s="152"/>
      <c r="I152" s="152"/>
      <c r="J152" s="152"/>
      <c r="K152" s="153"/>
      <c r="L152" s="1"/>
    </row>
    <row r="153" spans="1:12" x14ac:dyDescent="0.3">
      <c r="A153" s="173"/>
      <c r="B153" s="152"/>
      <c r="C153" s="152" t="s">
        <v>122</v>
      </c>
      <c r="D153" s="152" t="s">
        <v>123</v>
      </c>
      <c r="E153" s="152" t="s">
        <v>124</v>
      </c>
      <c r="F153" s="152" t="s">
        <v>125</v>
      </c>
      <c r="G153" s="152" t="s">
        <v>126</v>
      </c>
      <c r="H153" s="152"/>
      <c r="I153" s="152"/>
      <c r="J153" s="152"/>
      <c r="K153" s="153"/>
      <c r="L153" s="1"/>
    </row>
    <row r="154" spans="1:12" ht="15" customHeight="1" x14ac:dyDescent="0.3">
      <c r="A154" s="173"/>
      <c r="B154" s="152"/>
      <c r="C154" s="765" t="s">
        <v>127</v>
      </c>
      <c r="D154" s="765"/>
      <c r="E154" s="765"/>
      <c r="F154" s="765"/>
      <c r="G154" s="765"/>
      <c r="H154" s="152"/>
      <c r="I154" s="152"/>
      <c r="J154" s="152"/>
      <c r="K154" s="153"/>
      <c r="L154" s="1"/>
    </row>
    <row r="155" spans="1:12" ht="15" customHeight="1" x14ac:dyDescent="0.3">
      <c r="A155" s="173"/>
      <c r="B155" s="152"/>
      <c r="C155" s="765"/>
      <c r="D155" s="765"/>
      <c r="E155" s="765"/>
      <c r="F155" s="765"/>
      <c r="G155" s="765"/>
      <c r="H155" s="152"/>
      <c r="I155" s="152"/>
      <c r="J155" s="152"/>
      <c r="K155" s="153"/>
      <c r="L155" s="1"/>
    </row>
    <row r="156" spans="1:12" ht="15" thickBot="1" x14ac:dyDescent="0.35">
      <c r="A156" s="175"/>
      <c r="B156" s="176"/>
      <c r="C156" s="176"/>
      <c r="D156" s="176"/>
      <c r="E156" s="176"/>
      <c r="F156" s="176"/>
      <c r="G156" s="176"/>
      <c r="H156" s="176"/>
      <c r="I156" s="176"/>
      <c r="J156" s="176"/>
      <c r="K156" s="177"/>
      <c r="L156" s="1"/>
    </row>
    <row r="157" spans="1:12" ht="15" thickBot="1" x14ac:dyDescent="0.35">
      <c r="A157" s="1"/>
      <c r="B157" s="1"/>
      <c r="C157" s="1"/>
      <c r="D157" s="1"/>
      <c r="E157" s="1"/>
      <c r="F157" s="1"/>
      <c r="G157" s="1"/>
      <c r="H157" s="1"/>
      <c r="I157" s="1"/>
      <c r="J157" s="1"/>
      <c r="K157" s="1"/>
      <c r="L157" s="1"/>
    </row>
    <row r="158" spans="1:12" ht="16.5" customHeight="1" thickBot="1" x14ac:dyDescent="0.35">
      <c r="A158" s="970" t="s">
        <v>111</v>
      </c>
      <c r="B158" s="964" t="str">
        <f>DESCRIPCION!A30</f>
        <v>l</v>
      </c>
      <c r="C158" s="964"/>
      <c r="D158" s="964"/>
      <c r="E158" s="964"/>
      <c r="F158" s="964"/>
      <c r="G158" s="964"/>
      <c r="H158" s="965"/>
      <c r="I158" s="973" t="s">
        <v>335</v>
      </c>
      <c r="J158" s="974"/>
      <c r="K158" s="139" t="str">
        <f>IF(J165="x","EXTREMA",IF(J167="x","ALTA",IF(J169="x","MODERADA",IF(J171="x","BAJA",""))))</f>
        <v/>
      </c>
      <c r="L158" s="1"/>
    </row>
    <row r="159" spans="1:12" ht="16.2" thickBot="1" x14ac:dyDescent="0.35">
      <c r="A159" s="971"/>
      <c r="B159" s="966"/>
      <c r="C159" s="966"/>
      <c r="D159" s="966"/>
      <c r="E159" s="966"/>
      <c r="F159" s="966"/>
      <c r="G159" s="966"/>
      <c r="H159" s="967"/>
      <c r="I159" s="968" t="s">
        <v>336</v>
      </c>
      <c r="J159" s="969"/>
      <c r="K159" s="188" t="str">
        <f>'VALORACION RIESGOS INHERENTES'!K151</f>
        <v/>
      </c>
      <c r="L159" s="1"/>
    </row>
    <row r="160" spans="1:12" ht="15.75" customHeight="1" thickBot="1" x14ac:dyDescent="0.35">
      <c r="A160" s="972"/>
      <c r="B160" s="750" t="s">
        <v>286</v>
      </c>
      <c r="C160" s="751"/>
      <c r="D160" s="751"/>
      <c r="E160" s="751"/>
      <c r="F160" s="751"/>
      <c r="G160" s="751"/>
      <c r="H160" s="751"/>
      <c r="I160" s="751"/>
      <c r="J160" s="754"/>
      <c r="K160" s="188" t="e">
        <f>'EVALUACIÓN SOLIDEZ CONTROLES'!H39</f>
        <v>#DIV/0!</v>
      </c>
      <c r="L160" s="1"/>
    </row>
    <row r="161" spans="1:12" ht="15.75" customHeight="1" thickBot="1" x14ac:dyDescent="0.35">
      <c r="A161" s="191" t="s">
        <v>113</v>
      </c>
      <c r="B161" s="192"/>
      <c r="C161" s="192"/>
      <c r="D161" s="238"/>
      <c r="E161" s="987"/>
      <c r="F161" s="988"/>
      <c r="G161" s="989"/>
      <c r="H161" s="750" t="s">
        <v>338</v>
      </c>
      <c r="I161" s="754"/>
      <c r="J161" s="755"/>
      <c r="K161" s="756"/>
      <c r="L161" s="1"/>
    </row>
    <row r="162" spans="1:12" ht="44.25" customHeight="1" x14ac:dyDescent="0.3">
      <c r="A162" s="173"/>
      <c r="B162" s="152"/>
      <c r="C162" s="174"/>
      <c r="D162" s="152"/>
      <c r="E162" s="152"/>
      <c r="F162" s="152"/>
      <c r="G162" s="152"/>
      <c r="H162" s="152"/>
      <c r="I162" s="152"/>
      <c r="J162" s="169"/>
      <c r="K162" s="170"/>
      <c r="L162" s="1"/>
    </row>
    <row r="163" spans="1:12" ht="54" customHeight="1" x14ac:dyDescent="0.3">
      <c r="A163" s="766" t="s">
        <v>113</v>
      </c>
      <c r="B163" s="152">
        <v>5</v>
      </c>
      <c r="C163" s="767"/>
      <c r="D163" s="763"/>
      <c r="E163" s="764"/>
      <c r="F163" s="764"/>
      <c r="G163" s="764"/>
      <c r="H163" s="152"/>
      <c r="I163" s="152"/>
      <c r="J163" s="773" t="s">
        <v>112</v>
      </c>
      <c r="K163" s="774"/>
      <c r="L163" s="1"/>
    </row>
    <row r="164" spans="1:12" x14ac:dyDescent="0.3">
      <c r="A164" s="766"/>
      <c r="B164" s="152" t="s">
        <v>115</v>
      </c>
      <c r="C164" s="768"/>
      <c r="D164" s="763"/>
      <c r="E164" s="764"/>
      <c r="F164" s="764"/>
      <c r="G164" s="764"/>
      <c r="H164" s="152"/>
      <c r="I164" s="152"/>
      <c r="J164" s="154"/>
      <c r="K164" s="155"/>
      <c r="L164" s="1"/>
    </row>
    <row r="165" spans="1:12" ht="28.2" x14ac:dyDescent="0.3">
      <c r="A165" s="766"/>
      <c r="B165" s="152">
        <v>4</v>
      </c>
      <c r="C165" s="810"/>
      <c r="D165" s="763"/>
      <c r="E165" s="763"/>
      <c r="F165" s="772"/>
      <c r="G165" s="764"/>
      <c r="H165" s="152"/>
      <c r="I165" s="152"/>
      <c r="J165" s="160" t="str">
        <f xml:space="preserve"> IF(OR(E163="X",F163="X",G163="x",F165="x",G165="X",F167="X",G167="X",G169="X" ),"x","")</f>
        <v/>
      </c>
      <c r="K165" s="155" t="s">
        <v>114</v>
      </c>
      <c r="L165" s="1"/>
    </row>
    <row r="166" spans="1:12" ht="28.2" x14ac:dyDescent="0.3">
      <c r="A166" s="766"/>
      <c r="B166" s="152" t="s">
        <v>117</v>
      </c>
      <c r="C166" s="811"/>
      <c r="D166" s="763"/>
      <c r="E166" s="763"/>
      <c r="F166" s="772"/>
      <c r="G166" s="764"/>
      <c r="H166" s="152"/>
      <c r="I166" s="152"/>
      <c r="J166" s="161"/>
      <c r="K166" s="155"/>
      <c r="L166" s="1"/>
    </row>
    <row r="167" spans="1:12" ht="28.2" x14ac:dyDescent="0.3">
      <c r="A167" s="766"/>
      <c r="B167" s="152">
        <v>3</v>
      </c>
      <c r="C167" s="757"/>
      <c r="D167" s="761"/>
      <c r="E167" s="762"/>
      <c r="F167" s="772"/>
      <c r="G167" s="764"/>
      <c r="H167" s="152"/>
      <c r="I167" s="152"/>
      <c r="J167" s="162" t="str">
        <f xml:space="preserve"> IF(OR(C163="X",D163="X",D165="x",E165="x",E167="X",F169="X",F171="X",G171="X" ),"x","")</f>
        <v/>
      </c>
      <c r="K167" s="155" t="s">
        <v>116</v>
      </c>
      <c r="L167" s="1"/>
    </row>
    <row r="168" spans="1:12" ht="28.2" x14ac:dyDescent="0.3">
      <c r="A168" s="766"/>
      <c r="B168" s="152" t="s">
        <v>119</v>
      </c>
      <c r="C168" s="758"/>
      <c r="D168" s="761"/>
      <c r="E168" s="763"/>
      <c r="F168" s="772"/>
      <c r="G168" s="764"/>
      <c r="H168" s="152"/>
      <c r="I168" s="152"/>
      <c r="J168" s="163"/>
      <c r="K168" s="155"/>
      <c r="L168" s="1"/>
    </row>
    <row r="169" spans="1:12" ht="28.2" x14ac:dyDescent="0.3">
      <c r="A169" s="766"/>
      <c r="B169" s="152">
        <v>2</v>
      </c>
      <c r="C169" s="757"/>
      <c r="D169" s="759"/>
      <c r="E169" s="760"/>
      <c r="F169" s="762"/>
      <c r="G169" s="764"/>
      <c r="H169" s="152"/>
      <c r="I169" s="152"/>
      <c r="J169" s="164" t="str">
        <f xml:space="preserve"> IF(OR(C165="X",D167="X",E169="x",E171="x" ),"x","")</f>
        <v/>
      </c>
      <c r="K169" s="155" t="s">
        <v>118</v>
      </c>
      <c r="L169" s="1"/>
    </row>
    <row r="170" spans="1:12" ht="28.2" x14ac:dyDescent="0.3">
      <c r="A170" s="766"/>
      <c r="B170" s="152" t="s">
        <v>241</v>
      </c>
      <c r="C170" s="758"/>
      <c r="D170" s="759"/>
      <c r="E170" s="761"/>
      <c r="F170" s="763"/>
      <c r="G170" s="764"/>
      <c r="H170" s="152"/>
      <c r="I170" s="152"/>
      <c r="J170" s="163"/>
      <c r="K170" s="155"/>
      <c r="L170" s="1"/>
    </row>
    <row r="171" spans="1:12" ht="28.2" x14ac:dyDescent="0.3">
      <c r="A171" s="766"/>
      <c r="B171" s="152">
        <v>1</v>
      </c>
      <c r="C171" s="757"/>
      <c r="D171" s="788"/>
      <c r="E171" s="790"/>
      <c r="F171" s="792"/>
      <c r="G171" s="794"/>
      <c r="H171" s="152"/>
      <c r="I171" s="152"/>
      <c r="J171" s="165" t="str">
        <f xml:space="preserve"> IF(OR(C167="X",C169="X",C171="x",D169="x",D171="x" ),"x","")</f>
        <v/>
      </c>
      <c r="K171" s="155" t="s">
        <v>120</v>
      </c>
      <c r="L171" s="1"/>
    </row>
    <row r="172" spans="1:12" x14ac:dyDescent="0.3">
      <c r="A172" s="766"/>
      <c r="B172" s="152" t="s">
        <v>121</v>
      </c>
      <c r="C172" s="787"/>
      <c r="D172" s="789"/>
      <c r="E172" s="791"/>
      <c r="F172" s="793"/>
      <c r="G172" s="795"/>
      <c r="H172" s="152"/>
      <c r="I172" s="152"/>
      <c r="J172" s="152"/>
      <c r="K172" s="153"/>
      <c r="L172" s="1"/>
    </row>
    <row r="173" spans="1:12" x14ac:dyDescent="0.3">
      <c r="A173" s="173"/>
      <c r="B173" s="152"/>
      <c r="C173" s="152">
        <v>1</v>
      </c>
      <c r="D173" s="152">
        <v>2</v>
      </c>
      <c r="E173" s="152">
        <v>3</v>
      </c>
      <c r="F173" s="152">
        <v>4</v>
      </c>
      <c r="G173" s="152">
        <v>5</v>
      </c>
      <c r="H173" s="152"/>
      <c r="I173" s="152"/>
      <c r="J173" s="152"/>
      <c r="K173" s="153"/>
      <c r="L173" s="1"/>
    </row>
    <row r="174" spans="1:12" x14ac:dyDescent="0.3">
      <c r="A174" s="173"/>
      <c r="B174" s="152"/>
      <c r="C174" s="152" t="s">
        <v>122</v>
      </c>
      <c r="D174" s="152" t="s">
        <v>123</v>
      </c>
      <c r="E174" s="152" t="s">
        <v>124</v>
      </c>
      <c r="F174" s="152" t="s">
        <v>125</v>
      </c>
      <c r="G174" s="152" t="s">
        <v>126</v>
      </c>
      <c r="H174" s="152"/>
      <c r="I174" s="152"/>
      <c r="J174" s="152"/>
      <c r="K174" s="153"/>
      <c r="L174" s="1"/>
    </row>
    <row r="175" spans="1:12" ht="15" customHeight="1" x14ac:dyDescent="0.3">
      <c r="A175" s="173"/>
      <c r="B175" s="152"/>
      <c r="C175" s="765" t="s">
        <v>127</v>
      </c>
      <c r="D175" s="765"/>
      <c r="E175" s="765"/>
      <c r="F175" s="765"/>
      <c r="G175" s="765"/>
      <c r="H175" s="152"/>
      <c r="I175" s="152"/>
      <c r="J175" s="152"/>
      <c r="K175" s="153"/>
      <c r="L175" s="1"/>
    </row>
    <row r="176" spans="1:12" ht="15" customHeight="1" x14ac:dyDescent="0.3">
      <c r="A176" s="173"/>
      <c r="B176" s="152"/>
      <c r="C176" s="765"/>
      <c r="D176" s="765"/>
      <c r="E176" s="765"/>
      <c r="F176" s="765"/>
      <c r="G176" s="765"/>
      <c r="H176" s="152"/>
      <c r="I176" s="152"/>
      <c r="J176" s="152"/>
      <c r="K176" s="153"/>
      <c r="L176" s="1"/>
    </row>
    <row r="177" spans="1:12" ht="15" thickBot="1" x14ac:dyDescent="0.35">
      <c r="A177" s="175"/>
      <c r="B177" s="176"/>
      <c r="C177" s="176"/>
      <c r="D177" s="176"/>
      <c r="E177" s="176"/>
      <c r="F177" s="176"/>
      <c r="G177" s="176"/>
      <c r="H177" s="176"/>
      <c r="I177" s="176"/>
      <c r="J177" s="176"/>
      <c r="K177" s="177"/>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70" t="s">
        <v>111</v>
      </c>
      <c r="B180" s="964" t="str">
        <f>DESCRIPCION!A33</f>
        <v>m</v>
      </c>
      <c r="C180" s="964"/>
      <c r="D180" s="964"/>
      <c r="E180" s="964"/>
      <c r="F180" s="964"/>
      <c r="G180" s="964"/>
      <c r="H180" s="965"/>
      <c r="I180" s="973" t="s">
        <v>335</v>
      </c>
      <c r="J180" s="974"/>
      <c r="K180" s="139" t="str">
        <f>IF(J187="x","EXTREMA",IF(J189="x","ALTA",IF(J191="x","MODERADA",IF(J193="x","BAJA",""))))</f>
        <v/>
      </c>
      <c r="L180" s="1"/>
    </row>
    <row r="181" spans="1:12" ht="16.2" thickBot="1" x14ac:dyDescent="0.35">
      <c r="A181" s="971"/>
      <c r="B181" s="966"/>
      <c r="C181" s="966"/>
      <c r="D181" s="966"/>
      <c r="E181" s="966"/>
      <c r="F181" s="966"/>
      <c r="G181" s="966"/>
      <c r="H181" s="967"/>
      <c r="I181" s="968" t="s">
        <v>336</v>
      </c>
      <c r="J181" s="969"/>
      <c r="K181" s="189" t="str">
        <f>'VALORACION RIESGOS INHERENTES'!K172</f>
        <v/>
      </c>
      <c r="L181" s="1"/>
    </row>
    <row r="182" spans="1:12" ht="16.2" thickBot="1" x14ac:dyDescent="0.35">
      <c r="A182" s="972"/>
      <c r="B182" s="750" t="s">
        <v>286</v>
      </c>
      <c r="C182" s="751"/>
      <c r="D182" s="751"/>
      <c r="E182" s="751"/>
      <c r="F182" s="751"/>
      <c r="G182" s="751"/>
      <c r="H182" s="751"/>
      <c r="I182" s="751"/>
      <c r="J182" s="754"/>
      <c r="K182" s="188" t="e">
        <f>'EVALUACIÓN SOLIDEZ CONTROLES'!H43</f>
        <v>#DIV/0!</v>
      </c>
      <c r="L182" s="1"/>
    </row>
    <row r="183" spans="1:12" ht="16.2" thickBot="1" x14ac:dyDescent="0.35">
      <c r="A183" s="191" t="s">
        <v>113</v>
      </c>
      <c r="B183" s="192"/>
      <c r="C183" s="192"/>
      <c r="D183" s="238"/>
      <c r="E183" s="987"/>
      <c r="F183" s="988"/>
      <c r="G183" s="989"/>
      <c r="H183" s="750" t="s">
        <v>338</v>
      </c>
      <c r="I183" s="754"/>
      <c r="J183" s="755"/>
      <c r="K183" s="756"/>
      <c r="L183" s="1"/>
    </row>
    <row r="184" spans="1:12" ht="37.5" customHeight="1" x14ac:dyDescent="0.3">
      <c r="A184" s="173"/>
      <c r="B184" s="152"/>
      <c r="C184" s="174"/>
      <c r="D184" s="152"/>
      <c r="E184" s="152"/>
      <c r="F184" s="152"/>
      <c r="G184" s="152"/>
      <c r="H184" s="152"/>
      <c r="I184" s="152"/>
      <c r="J184" s="169"/>
      <c r="K184" s="170"/>
      <c r="L184" s="1"/>
    </row>
    <row r="185" spans="1:12" ht="40.5" customHeight="1" x14ac:dyDescent="0.3">
      <c r="A185" s="766" t="s">
        <v>113</v>
      </c>
      <c r="B185" s="152">
        <v>5</v>
      </c>
      <c r="C185" s="767"/>
      <c r="D185" s="763"/>
      <c r="E185" s="764"/>
      <c r="F185" s="764"/>
      <c r="G185" s="764"/>
      <c r="H185" s="152"/>
      <c r="I185" s="152"/>
      <c r="J185" s="773" t="s">
        <v>112</v>
      </c>
      <c r="K185" s="774"/>
      <c r="L185" s="1"/>
    </row>
    <row r="186" spans="1:12" x14ac:dyDescent="0.3">
      <c r="A186" s="766"/>
      <c r="B186" s="152" t="s">
        <v>115</v>
      </c>
      <c r="C186" s="768"/>
      <c r="D186" s="763"/>
      <c r="E186" s="764"/>
      <c r="F186" s="764"/>
      <c r="G186" s="764"/>
      <c r="H186" s="152"/>
      <c r="I186" s="152"/>
      <c r="J186" s="154"/>
      <c r="K186" s="155"/>
      <c r="L186" s="1"/>
    </row>
    <row r="187" spans="1:12" ht="28.2" x14ac:dyDescent="0.3">
      <c r="A187" s="766"/>
      <c r="B187" s="152">
        <v>4</v>
      </c>
      <c r="C187" s="810"/>
      <c r="D187" s="763"/>
      <c r="E187" s="763"/>
      <c r="F187" s="772"/>
      <c r="G187" s="764"/>
      <c r="H187" s="152"/>
      <c r="I187" s="152"/>
      <c r="J187" s="160" t="str">
        <f xml:space="preserve"> IF(OR(E185="X",F185="X",G185="x",F187="x",G187="X",F189="X",G189="X",G191="X" ),"x","")</f>
        <v/>
      </c>
      <c r="K187" s="155" t="s">
        <v>114</v>
      </c>
      <c r="L187" s="1"/>
    </row>
    <row r="188" spans="1:12" ht="28.2" x14ac:dyDescent="0.3">
      <c r="A188" s="766"/>
      <c r="B188" s="152" t="s">
        <v>117</v>
      </c>
      <c r="C188" s="811"/>
      <c r="D188" s="763"/>
      <c r="E188" s="763"/>
      <c r="F188" s="772"/>
      <c r="G188" s="764"/>
      <c r="H188" s="152"/>
      <c r="I188" s="152"/>
      <c r="J188" s="161"/>
      <c r="K188" s="155"/>
      <c r="L188" s="1"/>
    </row>
    <row r="189" spans="1:12" ht="28.2" x14ac:dyDescent="0.3">
      <c r="A189" s="766"/>
      <c r="B189" s="152">
        <v>3</v>
      </c>
      <c r="C189" s="757"/>
      <c r="D189" s="761"/>
      <c r="E189" s="762"/>
      <c r="F189" s="772"/>
      <c r="G189" s="764"/>
      <c r="H189" s="152"/>
      <c r="I189" s="152"/>
      <c r="J189" s="162" t="str">
        <f xml:space="preserve"> IF(OR(C185="X",D185="X",D187="x",E187="x",E189="X",F191="X",F193="X",G193="X" ),"x","")</f>
        <v/>
      </c>
      <c r="K189" s="155" t="s">
        <v>116</v>
      </c>
      <c r="L189" s="1"/>
    </row>
    <row r="190" spans="1:12" ht="28.2" x14ac:dyDescent="0.3">
      <c r="A190" s="766"/>
      <c r="B190" s="152" t="s">
        <v>119</v>
      </c>
      <c r="C190" s="758"/>
      <c r="D190" s="761"/>
      <c r="E190" s="763"/>
      <c r="F190" s="772"/>
      <c r="G190" s="764"/>
      <c r="H190" s="152"/>
      <c r="I190" s="152"/>
      <c r="J190" s="163"/>
      <c r="K190" s="155"/>
      <c r="L190" s="1"/>
    </row>
    <row r="191" spans="1:12" ht="28.2" x14ac:dyDescent="0.3">
      <c r="A191" s="766"/>
      <c r="B191" s="152">
        <v>2</v>
      </c>
      <c r="C191" s="757"/>
      <c r="D191" s="759"/>
      <c r="E191" s="760"/>
      <c r="F191" s="762"/>
      <c r="G191" s="764"/>
      <c r="H191" s="152"/>
      <c r="I191" s="152"/>
      <c r="J191" s="164" t="str">
        <f xml:space="preserve"> IF(OR(E191="X",D189="X",C187="x",E193="x" ),"x","")</f>
        <v/>
      </c>
      <c r="K191" s="155" t="s">
        <v>118</v>
      </c>
      <c r="L191" s="1"/>
    </row>
    <row r="192" spans="1:12" ht="28.2" x14ac:dyDescent="0.3">
      <c r="A192" s="766"/>
      <c r="B192" s="152" t="s">
        <v>241</v>
      </c>
      <c r="C192" s="758"/>
      <c r="D192" s="759"/>
      <c r="E192" s="761"/>
      <c r="F192" s="763"/>
      <c r="G192" s="764"/>
      <c r="H192" s="152"/>
      <c r="I192" s="152"/>
      <c r="J192" s="163"/>
      <c r="K192" s="155"/>
      <c r="L192" s="1"/>
    </row>
    <row r="193" spans="1:12" ht="28.2" x14ac:dyDescent="0.3">
      <c r="A193" s="766"/>
      <c r="B193" s="152">
        <v>1</v>
      </c>
      <c r="C193" s="757"/>
      <c r="D193" s="788"/>
      <c r="E193" s="790"/>
      <c r="F193" s="792"/>
      <c r="G193" s="794"/>
      <c r="H193" s="152"/>
      <c r="I193" s="152"/>
      <c r="J193" s="165" t="str">
        <f xml:space="preserve"> IF(OR(C189="X",C191="X",D191="x",D193="x",C193="x" ),"x","")</f>
        <v/>
      </c>
      <c r="K193" s="155" t="s">
        <v>120</v>
      </c>
      <c r="L193" s="1"/>
    </row>
    <row r="194" spans="1:12" x14ac:dyDescent="0.3">
      <c r="A194" s="766"/>
      <c r="B194" s="152" t="s">
        <v>121</v>
      </c>
      <c r="C194" s="787"/>
      <c r="D194" s="789"/>
      <c r="E194" s="791"/>
      <c r="F194" s="793"/>
      <c r="G194" s="795"/>
      <c r="H194" s="152"/>
      <c r="I194" s="152"/>
      <c r="J194" s="152"/>
      <c r="K194" s="153"/>
      <c r="L194" s="1"/>
    </row>
    <row r="195" spans="1:12" x14ac:dyDescent="0.3">
      <c r="A195" s="173"/>
      <c r="B195" s="152"/>
      <c r="C195" s="152">
        <v>1</v>
      </c>
      <c r="D195" s="152">
        <v>2</v>
      </c>
      <c r="E195" s="152">
        <v>3</v>
      </c>
      <c r="F195" s="152">
        <v>4</v>
      </c>
      <c r="G195" s="152">
        <v>5</v>
      </c>
      <c r="H195" s="152"/>
      <c r="I195" s="152"/>
      <c r="J195" s="152"/>
      <c r="K195" s="153"/>
      <c r="L195" s="1"/>
    </row>
    <row r="196" spans="1:12" ht="15" customHeight="1" x14ac:dyDescent="0.3">
      <c r="A196" s="173"/>
      <c r="B196" s="152"/>
      <c r="C196" s="152" t="s">
        <v>122</v>
      </c>
      <c r="D196" s="152" t="s">
        <v>123</v>
      </c>
      <c r="E196" s="152" t="s">
        <v>124</v>
      </c>
      <c r="F196" s="152" t="s">
        <v>125</v>
      </c>
      <c r="G196" s="152" t="s">
        <v>126</v>
      </c>
      <c r="H196" s="152"/>
      <c r="I196" s="152"/>
      <c r="J196" s="152"/>
      <c r="K196" s="153"/>
      <c r="L196" s="1"/>
    </row>
    <row r="197" spans="1:12" ht="15" customHeight="1" x14ac:dyDescent="0.3">
      <c r="A197" s="173"/>
      <c r="B197" s="152"/>
      <c r="C197" s="765" t="s">
        <v>127</v>
      </c>
      <c r="D197" s="765"/>
      <c r="E197" s="765"/>
      <c r="F197" s="765"/>
      <c r="G197" s="765"/>
      <c r="H197" s="152"/>
      <c r="I197" s="152"/>
      <c r="J197" s="152"/>
      <c r="K197" s="153"/>
      <c r="L197" s="1"/>
    </row>
    <row r="198" spans="1:12" x14ac:dyDescent="0.3">
      <c r="A198" s="173"/>
      <c r="B198" s="152"/>
      <c r="C198" s="765"/>
      <c r="D198" s="765"/>
      <c r="E198" s="765"/>
      <c r="F198" s="765"/>
      <c r="G198" s="765"/>
      <c r="H198" s="152"/>
      <c r="I198" s="152"/>
      <c r="J198" s="152"/>
      <c r="K198" s="153"/>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70" t="s">
        <v>111</v>
      </c>
      <c r="B201" s="964" t="str">
        <f>DESCRIPCION!A36</f>
        <v>n</v>
      </c>
      <c r="C201" s="964"/>
      <c r="D201" s="964"/>
      <c r="E201" s="964"/>
      <c r="F201" s="964"/>
      <c r="G201" s="964"/>
      <c r="H201" s="965"/>
      <c r="I201" s="973" t="s">
        <v>335</v>
      </c>
      <c r="J201" s="974"/>
      <c r="K201" s="139" t="str">
        <f>IF(J208="x","EXTREMA",IF(J210="x","ALTA",IF(J212="x","MODERADA",IF(J214="x","BAJA",""))))</f>
        <v/>
      </c>
      <c r="L201" s="1"/>
    </row>
    <row r="202" spans="1:12" ht="16.2" thickBot="1" x14ac:dyDescent="0.35">
      <c r="A202" s="971"/>
      <c r="B202" s="966"/>
      <c r="C202" s="966"/>
      <c r="D202" s="966"/>
      <c r="E202" s="966"/>
      <c r="F202" s="966"/>
      <c r="G202" s="966"/>
      <c r="H202" s="967"/>
      <c r="I202" s="968" t="s">
        <v>336</v>
      </c>
      <c r="J202" s="969"/>
      <c r="K202" s="188" t="str">
        <f>'VALORACION RIESGOS INHERENTES'!K192</f>
        <v/>
      </c>
      <c r="L202" s="1"/>
    </row>
    <row r="203" spans="1:12" ht="16.2" thickBot="1" x14ac:dyDescent="0.35">
      <c r="A203" s="972"/>
      <c r="B203" s="191" t="s">
        <v>286</v>
      </c>
      <c r="C203" s="192"/>
      <c r="D203" s="192"/>
      <c r="E203" s="192"/>
      <c r="F203" s="192"/>
      <c r="G203" s="192"/>
      <c r="H203" s="192"/>
      <c r="I203" s="192"/>
      <c r="J203" s="193"/>
      <c r="K203" s="188" t="e">
        <f>'EVALUACIÓN SOLIDEZ CONTROLES'!H47</f>
        <v>#DIV/0!</v>
      </c>
      <c r="L203" s="1"/>
    </row>
    <row r="204" spans="1:12" ht="16.2" thickBot="1" x14ac:dyDescent="0.35">
      <c r="A204" s="191" t="s">
        <v>113</v>
      </c>
      <c r="B204" s="192"/>
      <c r="C204" s="192"/>
      <c r="D204" s="238"/>
      <c r="E204" s="987"/>
      <c r="F204" s="988"/>
      <c r="G204" s="989"/>
      <c r="H204" s="750" t="s">
        <v>338</v>
      </c>
      <c r="I204" s="754"/>
      <c r="J204" s="755"/>
      <c r="K204" s="756"/>
      <c r="L204" s="1"/>
    </row>
    <row r="205" spans="1:12" ht="38.25" customHeight="1" x14ac:dyDescent="0.3">
      <c r="A205" s="173"/>
      <c r="B205" s="152"/>
      <c r="C205" s="174"/>
      <c r="D205" s="152"/>
      <c r="E205" s="152"/>
      <c r="F205" s="152"/>
      <c r="G205" s="152"/>
      <c r="H205" s="152"/>
      <c r="I205" s="152"/>
      <c r="J205" s="169"/>
      <c r="K205" s="170"/>
      <c r="L205" s="1"/>
    </row>
    <row r="206" spans="1:12" ht="45" customHeight="1" x14ac:dyDescent="0.3">
      <c r="A206" s="766" t="s">
        <v>113</v>
      </c>
      <c r="B206" s="152">
        <v>5</v>
      </c>
      <c r="C206" s="767"/>
      <c r="D206" s="763"/>
      <c r="E206" s="764"/>
      <c r="F206" s="764"/>
      <c r="G206" s="764"/>
      <c r="H206" s="152"/>
      <c r="I206" s="152"/>
      <c r="J206" s="773" t="s">
        <v>112</v>
      </c>
      <c r="K206" s="774"/>
      <c r="L206" s="1"/>
    </row>
    <row r="207" spans="1:12" x14ac:dyDescent="0.3">
      <c r="A207" s="766"/>
      <c r="B207" s="152" t="s">
        <v>115</v>
      </c>
      <c r="C207" s="768"/>
      <c r="D207" s="763"/>
      <c r="E207" s="764"/>
      <c r="F207" s="764"/>
      <c r="G207" s="764"/>
      <c r="H207" s="152"/>
      <c r="I207" s="152"/>
      <c r="J207" s="154"/>
      <c r="K207" s="155"/>
      <c r="L207" s="1"/>
    </row>
    <row r="208" spans="1:12" ht="28.2" x14ac:dyDescent="0.3">
      <c r="A208" s="766"/>
      <c r="B208" s="152">
        <v>4</v>
      </c>
      <c r="C208" s="810"/>
      <c r="D208" s="763"/>
      <c r="E208" s="763"/>
      <c r="F208" s="772"/>
      <c r="G208" s="764"/>
      <c r="H208" s="152"/>
      <c r="I208" s="152"/>
      <c r="J208" s="160" t="str">
        <f xml:space="preserve"> IF(OR(E206="X",F206="X",G206="x",F208="x",G208="X",F210="X",G210="X",G212="X" ),"x","")</f>
        <v/>
      </c>
      <c r="K208" s="155" t="s">
        <v>114</v>
      </c>
      <c r="L208" s="1"/>
    </row>
    <row r="209" spans="1:12" ht="28.2" x14ac:dyDescent="0.3">
      <c r="A209" s="766"/>
      <c r="B209" s="152" t="s">
        <v>117</v>
      </c>
      <c r="C209" s="811"/>
      <c r="D209" s="763"/>
      <c r="E209" s="763"/>
      <c r="F209" s="772"/>
      <c r="G209" s="764"/>
      <c r="H209" s="152"/>
      <c r="I209" s="152"/>
      <c r="J209" s="161"/>
      <c r="K209" s="155"/>
      <c r="L209" s="1"/>
    </row>
    <row r="210" spans="1:12" ht="28.2" x14ac:dyDescent="0.3">
      <c r="A210" s="766"/>
      <c r="B210" s="152">
        <v>3</v>
      </c>
      <c r="C210" s="757"/>
      <c r="D210" s="761"/>
      <c r="E210" s="762"/>
      <c r="F210" s="772"/>
      <c r="G210" s="764"/>
      <c r="H210" s="152"/>
      <c r="I210" s="152"/>
      <c r="J210" s="162" t="str">
        <f xml:space="preserve"> IF(OR(C206="X",D206="X",D208="x",E208="x",E210="X",F212="X",F214="X",G214="X" ),"x","")</f>
        <v/>
      </c>
      <c r="K210" s="155" t="s">
        <v>116</v>
      </c>
      <c r="L210" s="1"/>
    </row>
    <row r="211" spans="1:12" ht="28.2" x14ac:dyDescent="0.3">
      <c r="A211" s="766"/>
      <c r="B211" s="152" t="s">
        <v>119</v>
      </c>
      <c r="C211" s="758"/>
      <c r="D211" s="761"/>
      <c r="E211" s="763"/>
      <c r="F211" s="772"/>
      <c r="G211" s="764"/>
      <c r="H211" s="152"/>
      <c r="I211" s="152"/>
      <c r="J211" s="163"/>
      <c r="K211" s="155"/>
      <c r="L211" s="1"/>
    </row>
    <row r="212" spans="1:12" ht="28.2" x14ac:dyDescent="0.3">
      <c r="A212" s="766"/>
      <c r="B212" s="152">
        <v>2</v>
      </c>
      <c r="C212" s="757"/>
      <c r="D212" s="759"/>
      <c r="E212" s="760"/>
      <c r="F212" s="762"/>
      <c r="G212" s="764"/>
      <c r="H212" s="152"/>
      <c r="I212" s="152"/>
      <c r="J212" s="164" t="str">
        <f xml:space="preserve"> IF(OR(C208="X",D210="X",E212="x",E214="x" ),"x","")</f>
        <v/>
      </c>
      <c r="K212" s="155" t="s">
        <v>118</v>
      </c>
      <c r="L212" s="1"/>
    </row>
    <row r="213" spans="1:12" ht="28.2" x14ac:dyDescent="0.3">
      <c r="A213" s="766"/>
      <c r="B213" s="152" t="s">
        <v>241</v>
      </c>
      <c r="C213" s="758"/>
      <c r="D213" s="759"/>
      <c r="E213" s="761"/>
      <c r="F213" s="763"/>
      <c r="G213" s="764"/>
      <c r="H213" s="152"/>
      <c r="I213" s="152"/>
      <c r="J213" s="163"/>
      <c r="K213" s="155"/>
      <c r="L213" s="1"/>
    </row>
    <row r="214" spans="1:12" ht="28.2" x14ac:dyDescent="0.3">
      <c r="A214" s="766"/>
      <c r="B214" s="152">
        <v>1</v>
      </c>
      <c r="C214" s="757"/>
      <c r="D214" s="788"/>
      <c r="E214" s="790"/>
      <c r="F214" s="792"/>
      <c r="G214" s="794"/>
      <c r="H214" s="152"/>
      <c r="I214" s="152"/>
      <c r="J214" s="165" t="str">
        <f xml:space="preserve"> IF(OR(C210="X",C212="X",D212="x",D214="x",C214="x" ),"x","")</f>
        <v/>
      </c>
      <c r="K214" s="155" t="s">
        <v>120</v>
      </c>
      <c r="L214" s="1"/>
    </row>
    <row r="215" spans="1:12" x14ac:dyDescent="0.3">
      <c r="A215" s="766"/>
      <c r="B215" s="152" t="s">
        <v>121</v>
      </c>
      <c r="C215" s="787"/>
      <c r="D215" s="789"/>
      <c r="E215" s="791"/>
      <c r="F215" s="793"/>
      <c r="G215" s="795"/>
      <c r="H215" s="152"/>
      <c r="I215" s="152"/>
      <c r="J215" s="152"/>
      <c r="K215" s="153"/>
      <c r="L215" s="1"/>
    </row>
    <row r="216" spans="1:12" x14ac:dyDescent="0.3">
      <c r="A216" s="173"/>
      <c r="B216" s="152"/>
      <c r="C216" s="152">
        <v>1</v>
      </c>
      <c r="D216" s="152">
        <v>2</v>
      </c>
      <c r="E216" s="152">
        <v>3</v>
      </c>
      <c r="F216" s="152">
        <v>4</v>
      </c>
      <c r="G216" s="152">
        <v>5</v>
      </c>
      <c r="H216" s="152"/>
      <c r="I216" s="152"/>
      <c r="J216" s="152"/>
      <c r="K216" s="153"/>
      <c r="L216" s="1"/>
    </row>
    <row r="217" spans="1:12" ht="15" customHeight="1" x14ac:dyDescent="0.3">
      <c r="A217" s="173"/>
      <c r="B217" s="152"/>
      <c r="C217" s="152" t="s">
        <v>122</v>
      </c>
      <c r="D217" s="152" t="s">
        <v>123</v>
      </c>
      <c r="E217" s="152" t="s">
        <v>124</v>
      </c>
      <c r="F217" s="152" t="s">
        <v>125</v>
      </c>
      <c r="G217" s="152" t="s">
        <v>126</v>
      </c>
      <c r="H217" s="152"/>
      <c r="I217" s="152"/>
      <c r="J217" s="152"/>
      <c r="K217" s="153"/>
      <c r="L217" s="1"/>
    </row>
    <row r="218" spans="1:12" ht="15" customHeight="1" x14ac:dyDescent="0.3">
      <c r="A218" s="173"/>
      <c r="B218" s="152"/>
      <c r="C218" s="765" t="s">
        <v>127</v>
      </c>
      <c r="D218" s="765"/>
      <c r="E218" s="765"/>
      <c r="F218" s="765"/>
      <c r="G218" s="765"/>
      <c r="H218" s="152"/>
      <c r="I218" s="152"/>
      <c r="J218" s="152"/>
      <c r="K218" s="153"/>
      <c r="L218" s="1"/>
    </row>
    <row r="219" spans="1:12" x14ac:dyDescent="0.3">
      <c r="A219" s="173"/>
      <c r="B219" s="152"/>
      <c r="C219" s="765"/>
      <c r="D219" s="765"/>
      <c r="E219" s="765"/>
      <c r="F219" s="765"/>
      <c r="G219" s="765"/>
      <c r="H219" s="152"/>
      <c r="I219" s="152"/>
      <c r="J219" s="152"/>
      <c r="K219" s="153"/>
      <c r="L219" s="1"/>
    </row>
    <row r="220" spans="1:12" ht="15" thickBot="1" x14ac:dyDescent="0.35">
      <c r="A220" s="80"/>
      <c r="B220" s="81"/>
      <c r="C220" s="81"/>
      <c r="D220" s="81"/>
      <c r="E220" s="81"/>
      <c r="F220" s="81"/>
      <c r="G220" s="81"/>
      <c r="H220" s="81"/>
      <c r="I220" s="81"/>
      <c r="J220" s="81"/>
      <c r="K220" s="82"/>
      <c r="L220" s="1"/>
    </row>
    <row r="221" spans="1:12" ht="15.6" x14ac:dyDescent="0.3">
      <c r="A221" s="2"/>
      <c r="B221" s="982"/>
      <c r="C221" s="982"/>
      <c r="D221" s="982"/>
      <c r="E221" s="982"/>
      <c r="F221" s="982"/>
      <c r="G221" s="982"/>
      <c r="H221" s="982"/>
      <c r="I221" s="982"/>
      <c r="J221" s="2"/>
      <c r="K221" s="148"/>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83"/>
      <c r="B225" s="32"/>
      <c r="C225" s="341"/>
      <c r="D225" s="341"/>
      <c r="E225" s="341"/>
      <c r="F225" s="341"/>
      <c r="G225" s="341"/>
      <c r="H225" s="1"/>
      <c r="I225" s="1"/>
      <c r="J225" s="981"/>
      <c r="K225" s="981"/>
      <c r="L225" s="1"/>
    </row>
    <row r="226" spans="1:12" x14ac:dyDescent="0.3">
      <c r="A226" s="983"/>
      <c r="B226" s="146"/>
      <c r="C226" s="341"/>
      <c r="D226" s="341"/>
      <c r="E226" s="341"/>
      <c r="F226" s="341"/>
      <c r="G226" s="341"/>
      <c r="H226" s="1"/>
      <c r="I226" s="1"/>
      <c r="J226" s="147"/>
      <c r="K226" s="147"/>
      <c r="L226" s="1"/>
    </row>
    <row r="227" spans="1:12" x14ac:dyDescent="0.3">
      <c r="A227" s="983"/>
      <c r="B227" s="32"/>
      <c r="C227" s="341"/>
      <c r="D227" s="341"/>
      <c r="E227" s="341"/>
      <c r="F227" s="979"/>
      <c r="G227" s="341"/>
      <c r="H227" s="1"/>
      <c r="I227" s="1"/>
      <c r="J227" s="147"/>
      <c r="K227" s="149"/>
      <c r="L227" s="1"/>
    </row>
    <row r="228" spans="1:12" x14ac:dyDescent="0.3">
      <c r="A228" s="983"/>
      <c r="B228" s="146"/>
      <c r="C228" s="341"/>
      <c r="D228" s="341"/>
      <c r="E228" s="341"/>
      <c r="F228" s="979"/>
      <c r="G228" s="341"/>
      <c r="H228" s="1"/>
      <c r="I228" s="1"/>
      <c r="J228" s="147"/>
      <c r="K228" s="149"/>
      <c r="L228" s="1"/>
    </row>
    <row r="229" spans="1:12" x14ac:dyDescent="0.3">
      <c r="A229" s="983"/>
      <c r="B229" s="32"/>
      <c r="C229" s="341"/>
      <c r="D229" s="341"/>
      <c r="E229" s="979"/>
      <c r="F229" s="979"/>
      <c r="G229" s="341"/>
      <c r="H229" s="1"/>
      <c r="I229" s="1"/>
      <c r="J229" s="147"/>
      <c r="K229" s="149"/>
      <c r="L229" s="1"/>
    </row>
    <row r="230" spans="1:12" x14ac:dyDescent="0.3">
      <c r="A230" s="983"/>
      <c r="B230" s="146"/>
      <c r="C230" s="341"/>
      <c r="D230" s="341"/>
      <c r="E230" s="980"/>
      <c r="F230" s="979"/>
      <c r="G230" s="341"/>
      <c r="H230" s="1"/>
      <c r="I230" s="1"/>
      <c r="J230" s="147"/>
      <c r="K230" s="149"/>
      <c r="L230" s="1"/>
    </row>
    <row r="231" spans="1:12" x14ac:dyDescent="0.3">
      <c r="A231" s="983"/>
      <c r="B231" s="32"/>
      <c r="C231" s="341"/>
      <c r="D231" s="341"/>
      <c r="E231" s="979"/>
      <c r="F231" s="979"/>
      <c r="G231" s="341"/>
      <c r="H231" s="1"/>
      <c r="I231" s="1"/>
      <c r="J231" s="147"/>
      <c r="K231" s="149"/>
      <c r="L231" s="1"/>
    </row>
    <row r="232" spans="1:12" x14ac:dyDescent="0.3">
      <c r="A232" s="983"/>
      <c r="B232" s="146"/>
      <c r="C232" s="341"/>
      <c r="D232" s="341"/>
      <c r="E232" s="980"/>
      <c r="F232" s="980"/>
      <c r="G232" s="341"/>
      <c r="H232" s="1"/>
      <c r="I232" s="1"/>
      <c r="J232" s="147"/>
      <c r="K232" s="149"/>
      <c r="L232" s="1"/>
    </row>
    <row r="233" spans="1:12" x14ac:dyDescent="0.3">
      <c r="A233" s="983"/>
      <c r="B233" s="32"/>
      <c r="C233" s="341"/>
      <c r="D233" s="341"/>
      <c r="E233" s="984"/>
      <c r="F233" s="985"/>
      <c r="G233" s="341"/>
      <c r="H233" s="1"/>
      <c r="I233" s="1"/>
      <c r="J233" s="147"/>
      <c r="K233" s="149"/>
      <c r="L233" s="1"/>
    </row>
    <row r="234" spans="1:12" x14ac:dyDescent="0.3">
      <c r="A234" s="983"/>
      <c r="B234" s="146"/>
      <c r="C234" s="341"/>
      <c r="D234" s="341"/>
      <c r="E234" s="341"/>
      <c r="F234" s="985"/>
      <c r="G234" s="341"/>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78"/>
      <c r="D237" s="978"/>
      <c r="E237" s="978"/>
      <c r="F237" s="978"/>
      <c r="G237" s="978"/>
      <c r="H237" s="1"/>
      <c r="I237" s="1"/>
      <c r="J237" s="1"/>
      <c r="K237" s="1"/>
      <c r="L237" s="1"/>
    </row>
    <row r="238" spans="1:12" x14ac:dyDescent="0.3">
      <c r="A238" s="1"/>
      <c r="B238" s="1"/>
      <c r="C238" s="978"/>
      <c r="D238" s="978"/>
      <c r="E238" s="978"/>
      <c r="F238" s="978"/>
      <c r="G238" s="978"/>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1">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D144:D145"/>
    <mergeCell ref="E144:E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H14:I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I202:J202"/>
    <mergeCell ref="J185:K185"/>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pageSetUpPr fitToPage="1"/>
  </sheetPr>
  <dimension ref="A1:N52"/>
  <sheetViews>
    <sheetView tabSelected="1" topLeftCell="B7" zoomScale="55" zoomScaleNormal="55" workbookViewId="0">
      <selection activeCell="N10" sqref="N10:N19"/>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51.5546875" style="24" customWidth="1"/>
    <col min="10" max="10" width="16.109375" style="308" customWidth="1"/>
    <col min="11" max="12" width="13.109375" style="24" customWidth="1"/>
    <col min="13" max="13" width="19" style="24" customWidth="1"/>
    <col min="14" max="14" width="117.88671875" style="24" customWidth="1"/>
    <col min="15" max="16384" width="11.44140625" style="24"/>
  </cols>
  <sheetData>
    <row r="1" spans="1:14" ht="15.75" customHeight="1" x14ac:dyDescent="0.3">
      <c r="A1" s="1003"/>
      <c r="B1" s="1010" t="str">
        <f>CONTEXTO!B1</f>
        <v xml:space="preserve">PROCESO:  SISTEMA INTEGRADO DE GESTIÓN </v>
      </c>
      <c r="C1" s="1010"/>
      <c r="D1" s="1010"/>
      <c r="E1" s="1010"/>
      <c r="F1" s="1010"/>
      <c r="G1" s="1010"/>
      <c r="H1" s="1010"/>
      <c r="I1" s="1010"/>
      <c r="J1" s="747" t="s">
        <v>382</v>
      </c>
      <c r="K1" s="747"/>
      <c r="L1" s="747"/>
      <c r="M1" s="991"/>
    </row>
    <row r="2" spans="1:14" ht="15.75" customHeight="1" x14ac:dyDescent="0.3">
      <c r="A2" s="1004"/>
      <c r="B2" s="490"/>
      <c r="C2" s="490"/>
      <c r="D2" s="490"/>
      <c r="E2" s="490"/>
      <c r="F2" s="490"/>
      <c r="G2" s="490"/>
      <c r="H2" s="490"/>
      <c r="I2" s="490"/>
      <c r="J2" s="676" t="s">
        <v>383</v>
      </c>
      <c r="K2" s="676"/>
      <c r="L2" s="676"/>
      <c r="M2" s="992"/>
    </row>
    <row r="3" spans="1:14" ht="15.75" customHeight="1" x14ac:dyDescent="0.3">
      <c r="A3" s="1004"/>
      <c r="B3" s="490" t="s">
        <v>227</v>
      </c>
      <c r="C3" s="490"/>
      <c r="D3" s="490"/>
      <c r="E3" s="490"/>
      <c r="F3" s="490"/>
      <c r="G3" s="490"/>
      <c r="H3" s="490"/>
      <c r="I3" s="490"/>
      <c r="J3" s="676" t="s">
        <v>384</v>
      </c>
      <c r="K3" s="676"/>
      <c r="L3" s="676"/>
      <c r="M3" s="992"/>
    </row>
    <row r="4" spans="1:14" ht="15.75" customHeight="1" x14ac:dyDescent="0.3">
      <c r="A4" s="1004"/>
      <c r="B4" s="490"/>
      <c r="C4" s="490"/>
      <c r="D4" s="490"/>
      <c r="E4" s="490"/>
      <c r="F4" s="490"/>
      <c r="G4" s="490"/>
      <c r="H4" s="490"/>
      <c r="I4" s="490"/>
      <c r="J4" s="676" t="s">
        <v>381</v>
      </c>
      <c r="K4" s="676"/>
      <c r="L4" s="676"/>
      <c r="M4" s="992"/>
    </row>
    <row r="5" spans="1:14" ht="15" customHeight="1" x14ac:dyDescent="0.3">
      <c r="A5" s="1005"/>
      <c r="B5" s="1006"/>
      <c r="C5" s="1006"/>
      <c r="D5" s="1006"/>
      <c r="E5" s="1006"/>
      <c r="F5" s="1006"/>
      <c r="G5" s="1006"/>
      <c r="H5" s="1006"/>
      <c r="I5" s="1006"/>
      <c r="J5" s="1006"/>
      <c r="K5" s="1006"/>
      <c r="L5" s="1006"/>
      <c r="M5" s="1007"/>
    </row>
    <row r="6" spans="1:14" s="25" customFormat="1" ht="15.75" customHeight="1" x14ac:dyDescent="0.25">
      <c r="A6" s="86" t="s">
        <v>228</v>
      </c>
      <c r="B6" s="1008" t="s">
        <v>246</v>
      </c>
      <c r="C6" s="1008"/>
      <c r="D6" s="1008"/>
      <c r="E6" s="1008"/>
      <c r="F6" s="1008"/>
      <c r="G6" s="1008"/>
      <c r="H6" s="1008"/>
      <c r="I6" s="1008"/>
      <c r="J6" s="1008"/>
      <c r="K6" s="1008"/>
      <c r="L6" s="1008"/>
      <c r="M6" s="1009"/>
    </row>
    <row r="7" spans="1:14" s="25" customFormat="1" ht="42.75" customHeight="1" x14ac:dyDescent="0.25">
      <c r="A7" s="86" t="s">
        <v>229</v>
      </c>
      <c r="B7" s="676" t="s">
        <v>247</v>
      </c>
      <c r="C7" s="676"/>
      <c r="D7" s="676"/>
      <c r="E7" s="676"/>
      <c r="F7" s="676"/>
      <c r="G7" s="676"/>
      <c r="H7" s="676"/>
      <c r="I7" s="676"/>
      <c r="J7" s="676"/>
      <c r="K7" s="676"/>
      <c r="L7" s="676"/>
      <c r="M7" s="677"/>
    </row>
    <row r="8" spans="1:14" s="25" customFormat="1" ht="15" customHeight="1" thickBot="1" x14ac:dyDescent="0.3">
      <c r="A8" s="1011"/>
      <c r="B8" s="1012"/>
      <c r="C8" s="1012"/>
      <c r="D8" s="1012"/>
      <c r="E8" s="1012"/>
      <c r="F8" s="1012"/>
      <c r="G8" s="1012"/>
      <c r="H8" s="1012"/>
      <c r="I8" s="1012"/>
      <c r="J8" s="1012"/>
      <c r="K8" s="1012"/>
      <c r="L8" s="1012"/>
      <c r="M8" s="1013"/>
    </row>
    <row r="9" spans="1:14" s="85" customFormat="1" ht="40.5" customHeight="1" x14ac:dyDescent="0.25">
      <c r="A9" s="84" t="s">
        <v>230</v>
      </c>
      <c r="B9" s="63" t="s">
        <v>231</v>
      </c>
      <c r="C9" s="63" t="s">
        <v>70</v>
      </c>
      <c r="D9" s="63" t="s">
        <v>8</v>
      </c>
      <c r="E9" s="62" t="s">
        <v>232</v>
      </c>
      <c r="F9" s="62" t="s">
        <v>233</v>
      </c>
      <c r="G9" s="62" t="s">
        <v>234</v>
      </c>
      <c r="H9" s="62" t="s">
        <v>235</v>
      </c>
      <c r="I9" s="62" t="s">
        <v>236</v>
      </c>
      <c r="J9" s="63" t="s">
        <v>237</v>
      </c>
      <c r="K9" s="63" t="s">
        <v>238</v>
      </c>
      <c r="L9" s="63" t="s">
        <v>239</v>
      </c>
      <c r="M9" s="64" t="s">
        <v>240</v>
      </c>
      <c r="N9" s="280" t="s">
        <v>548</v>
      </c>
    </row>
    <row r="10" spans="1:14" s="301" customFormat="1" ht="252.75" customHeight="1" x14ac:dyDescent="0.25">
      <c r="A10" s="994" t="str">
        <f>(CONTEXTO!A8&amp;" "&amp;CONTEXTO!A9)</f>
        <v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10" s="990" t="str">
        <f>DESCRIPCION!A10</f>
        <v>Posibilidad del Uso inadecuado de los bienes de la Entidad, para beneficio propio o de un tercero</v>
      </c>
      <c r="C10" s="318" t="s">
        <v>493</v>
      </c>
      <c r="D10" s="108" t="str">
        <f>DESCRIPCION!D12</f>
        <v>Falta de soporte tecnico de la aplicatico GCI  (Software)del Almacen.</v>
      </c>
      <c r="E10" s="108" t="str">
        <f>'VALORACIÓN RIESGOS RESIDUAL'!E14</f>
        <v>Rara vez</v>
      </c>
      <c r="F10" s="108" t="str">
        <f>'VALORACIÓN RIESGOS RESIDUAL'!J14</f>
        <v>Mayor</v>
      </c>
      <c r="G10" s="108" t="str">
        <f>'VALORACIÓN RIESGOS RESIDUAL'!K11</f>
        <v>ALTA</v>
      </c>
      <c r="H10" s="667" t="s">
        <v>290</v>
      </c>
      <c r="I10" s="300" t="str">
        <f>DOFA!E40</f>
        <v>D4 O1 Continuar con el Desarrollo del aplicativo del Almacen (60% con el avance de la Vigencia 2024).</v>
      </c>
      <c r="J10" s="108" t="s">
        <v>547</v>
      </c>
      <c r="K10" s="995" t="s">
        <v>506</v>
      </c>
      <c r="L10" s="220" t="s">
        <v>549</v>
      </c>
      <c r="M10" s="995" t="s">
        <v>510</v>
      </c>
      <c r="N10" s="307" t="s">
        <v>550</v>
      </c>
    </row>
    <row r="11" spans="1:14" s="25" customFormat="1" ht="80.25" customHeight="1" x14ac:dyDescent="0.25">
      <c r="A11" s="994"/>
      <c r="B11" s="990"/>
      <c r="C11" s="687" t="str">
        <f>'IDENTIFICACION DE RIESGOS'!F10</f>
        <v>CORRUPCION</v>
      </c>
      <c r="D11" s="105" t="str">
        <f>DESCRIPCION!D10</f>
        <v>Desconcimiento sobre la utilizacion adecuada de los elementos y bienes (devolutivos y de consumo) a cargo de los funcionarios</v>
      </c>
      <c r="E11" s="687" t="str">
        <f>'VALORACIÓN RIESGOS RESIDUAL'!E14:G14</f>
        <v>Rara vez</v>
      </c>
      <c r="F11" s="1001" t="str">
        <f>'VALORACIÓN RIESGOS RESIDUAL'!J14</f>
        <v>Mayor</v>
      </c>
      <c r="G11" s="990" t="str">
        <f>'VALORACIÓN RIESGOS RESIDUAL'!K11</f>
        <v>ALTA</v>
      </c>
      <c r="H11" s="668"/>
      <c r="I11" s="267" t="str">
        <f>DOFA!G40</f>
        <v>A11,13 F5 Socilizar la politica para el uso adecuado de los bienes del Municipio a traves de piezas graficas y video (PELHUSA).</v>
      </c>
      <c r="J11" s="287" t="s">
        <v>543</v>
      </c>
      <c r="K11" s="996"/>
      <c r="L11" s="220" t="s">
        <v>551</v>
      </c>
      <c r="M11" s="996"/>
      <c r="N11" s="286" t="s">
        <v>552</v>
      </c>
    </row>
    <row r="12" spans="1:14" s="25" customFormat="1" ht="65.25" customHeight="1" x14ac:dyDescent="0.25">
      <c r="A12" s="994"/>
      <c r="B12" s="990"/>
      <c r="C12" s="687"/>
      <c r="D12" s="990" t="str">
        <f>DESCRIPCION!D11</f>
        <v>Presiones externas o de un superior jerárquico, omisión de las políticas para el uso adecuado de los bienes.</v>
      </c>
      <c r="E12" s="687"/>
      <c r="F12" s="1001"/>
      <c r="G12" s="990"/>
      <c r="H12" s="668"/>
      <c r="I12" s="312" t="str">
        <f>DOFA!G42</f>
        <v>F2 A11 Actualizar los inventarios del Almacen General correctamente en su sistema de informacion, ante el traslado de un bien mueble, que en todo caso estará a cargo de personal de planta y al momento del retiro de la entidad de un funcionario.</v>
      </c>
      <c r="J12" s="108" t="s">
        <v>544</v>
      </c>
      <c r="K12" s="997"/>
      <c r="L12" s="667" t="s">
        <v>549</v>
      </c>
      <c r="M12" s="996"/>
      <c r="N12" s="1014" t="s">
        <v>553</v>
      </c>
    </row>
    <row r="13" spans="1:14" s="25" customFormat="1" ht="45.75" customHeight="1" x14ac:dyDescent="0.25">
      <c r="A13" s="994"/>
      <c r="B13" s="990"/>
      <c r="C13" s="687"/>
      <c r="D13" s="990"/>
      <c r="E13" s="687"/>
      <c r="F13" s="1001"/>
      <c r="G13" s="990"/>
      <c r="H13" s="668"/>
      <c r="I13" s="267" t="str">
        <f>DOFA!G43</f>
        <v>F7 A11. Realizar proceso de toma física a las dependencias de la administración y generar las acciones de actualización de responsabilidades en inventario individual</v>
      </c>
      <c r="J13" s="287" t="s">
        <v>532</v>
      </c>
      <c r="K13" s="996"/>
      <c r="L13" s="669"/>
      <c r="M13" s="996"/>
      <c r="N13" s="1015"/>
    </row>
    <row r="14" spans="1:14" s="25" customFormat="1" ht="99" customHeight="1" x14ac:dyDescent="0.25">
      <c r="A14" s="994"/>
      <c r="B14" s="990"/>
      <c r="C14" s="687"/>
      <c r="D14" s="990" t="str">
        <f>DESCRIPCION!D13</f>
        <v xml:space="preserve"> Perdida del control del inventario, al  no ingresar al almacen General del municipio los equopos de  computo por partes (Desglosados cada elemento que ingresen).</v>
      </c>
      <c r="E14" s="687"/>
      <c r="F14" s="1001"/>
      <c r="G14" s="990"/>
      <c r="H14" s="668"/>
      <c r="I14" s="315" t="str">
        <f>DOFA!E41</f>
        <v>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v>
      </c>
      <c r="J14" s="268" t="s">
        <v>532</v>
      </c>
      <c r="K14" s="996"/>
      <c r="L14" s="993" t="s">
        <v>542</v>
      </c>
      <c r="M14" s="996"/>
      <c r="N14" s="317"/>
    </row>
    <row r="15" spans="1:14" s="25" customFormat="1" ht="61.5" customHeight="1" x14ac:dyDescent="0.25">
      <c r="A15" s="994"/>
      <c r="B15" s="990"/>
      <c r="C15" s="687"/>
      <c r="D15" s="990"/>
      <c r="E15" s="687"/>
      <c r="F15" s="1001"/>
      <c r="G15" s="990"/>
      <c r="H15" s="669"/>
      <c r="I15" s="315" t="str">
        <f>DOFA!E42</f>
        <v>D15 O7 8 Emitir Circular a los supervisores de contratos estableciendo la directriz de exigir al proveedor la factura desglosada de los equipos de computacion y comunicación adquiridos, para facilitar el ingreso al almacen y control  de  inventarios de los bienes muebles.</v>
      </c>
      <c r="J15" s="268" t="s">
        <v>532</v>
      </c>
      <c r="K15" s="996"/>
      <c r="L15" s="993"/>
      <c r="M15" s="998"/>
      <c r="N15" s="316"/>
    </row>
    <row r="16" spans="1:14" s="25" customFormat="1" ht="75" customHeight="1" x14ac:dyDescent="0.25">
      <c r="A16" s="994"/>
      <c r="B16" s="990"/>
      <c r="C16" s="687"/>
      <c r="D16" s="31"/>
      <c r="E16" s="687"/>
      <c r="F16" s="1001"/>
      <c r="G16" s="990"/>
      <c r="H16" s="211" t="s">
        <v>245</v>
      </c>
      <c r="I16" s="221" t="str">
        <f>DOFA!E43</f>
        <v xml:space="preserve">D5,13 A 11 Iniciar las acciones pertinentes para la recuperación de los bienes de la administración. Y En caso de pérdida del bien denunciar a  Control Interno Disciplinario o Fiscalía según el caso  </v>
      </c>
      <c r="J16" s="268" t="s">
        <v>507</v>
      </c>
      <c r="K16" s="998"/>
      <c r="L16" s="268" t="s">
        <v>509</v>
      </c>
      <c r="M16" s="105"/>
      <c r="N16" s="281" t="s">
        <v>512</v>
      </c>
    </row>
    <row r="17" spans="1:14" s="25" customFormat="1" ht="94.8" customHeight="1" x14ac:dyDescent="0.25">
      <c r="A17" s="994"/>
      <c r="B17" s="990" t="str">
        <f>DESCRIPCION!A15</f>
        <v>Posibilidad de Solicitar y/o recibir dadivas para omitir y/o manipular Informacion real de un predio publico en favorecimiento de un tercero.</v>
      </c>
      <c r="C17" s="687" t="str">
        <f>'IDENTIFICACION DE RIESGOS'!F15</f>
        <v>CORRUPCION</v>
      </c>
      <c r="D17" s="105" t="str">
        <f>DESCRIPCION!D14</f>
        <v>Inadecuado manejo de la informacion en la base de datos asociada al proceso de Identificacion de los Bienes Fiscales y de uso Publico</v>
      </c>
      <c r="E17" s="687" t="str">
        <f>'VALORACIÓN RIESGOS RESIDUAL'!E35:G35</f>
        <v>Rara vez</v>
      </c>
      <c r="F17" s="1001" t="str">
        <f>'VALORACIÓN RIESGOS RESIDUAL'!J35</f>
        <v>Mayor</v>
      </c>
      <c r="G17" s="687" t="str">
        <f>'VALORACIÓN RIESGOS RESIDUAL'!K32</f>
        <v>ALTA</v>
      </c>
      <c r="H17" s="993" t="s">
        <v>290</v>
      </c>
      <c r="I17" s="267" t="str">
        <f>DOFA!E33</f>
        <v>D7,O4 Socializar el Manual de Administracion de Bienes Fiscales y Uso Publico,  incluyendo el control para la digitalizacion de la informacion en la base de datos relacionado en el Mapa de Riesgos de Corrupcion</v>
      </c>
      <c r="J17" s="268" t="s">
        <v>508</v>
      </c>
      <c r="K17" s="993" t="s">
        <v>505</v>
      </c>
      <c r="L17" s="268" t="s">
        <v>554</v>
      </c>
      <c r="M17" s="999" t="s">
        <v>511</v>
      </c>
      <c r="N17" s="286" t="s">
        <v>556</v>
      </c>
    </row>
    <row r="18" spans="1:14" s="25" customFormat="1" ht="272.25" customHeight="1" x14ac:dyDescent="0.25">
      <c r="A18" s="994"/>
      <c r="B18" s="990"/>
      <c r="C18" s="687"/>
      <c r="D18" s="105" t="str">
        <f>DESCRIPCION!D15</f>
        <v>Presiones externas o de un superior jerárquico, para manipular informacion de los bienes Fiscales y de uso publico del Municipio.</v>
      </c>
      <c r="E18" s="687"/>
      <c r="F18" s="1001"/>
      <c r="G18" s="687"/>
      <c r="H18" s="993"/>
      <c r="I18" s="267" t="str">
        <f>DOFA!G45</f>
        <v>F9 A12  Realizar muestreos aleatorios al achivo gestion  de Bienes Fiscales y uso publico y verificar el expendiente con la informacion reportada en la base de datos asociada al proceso de identificacion de los Predios (bienes fiscales y de uso publico del municipio)</v>
      </c>
      <c r="J18" s="268" t="s">
        <v>534</v>
      </c>
      <c r="K18" s="993"/>
      <c r="L18" s="220" t="s">
        <v>555</v>
      </c>
      <c r="M18" s="999"/>
      <c r="N18" s="313" t="s">
        <v>557</v>
      </c>
    </row>
    <row r="19" spans="1:14" s="25" customFormat="1" ht="87" customHeight="1" x14ac:dyDescent="0.25">
      <c r="A19" s="994"/>
      <c r="B19" s="990"/>
      <c r="C19" s="687"/>
      <c r="D19" s="105">
        <f>DESCRIPCION!D16</f>
        <v>0</v>
      </c>
      <c r="E19" s="687"/>
      <c r="F19" s="1001"/>
      <c r="G19" s="687"/>
      <c r="H19" s="211" t="s">
        <v>245</v>
      </c>
      <c r="I19" s="221" t="str">
        <f>DOFA!E43</f>
        <v xml:space="preserve">D5,13 A 11 Iniciar las acciones pertinentes para la recuperación de los bienes de la administración. Y En caso de pérdida del bien denunciar a  Control Interno Disciplinario o Fiscalía según el caso  </v>
      </c>
      <c r="J19" s="268" t="s">
        <v>504</v>
      </c>
      <c r="K19" s="993"/>
      <c r="L19" s="268" t="s">
        <v>509</v>
      </c>
      <c r="M19" s="1000"/>
      <c r="N19" s="282" t="s">
        <v>513</v>
      </c>
    </row>
    <row r="20" spans="1:14" s="25" customFormat="1" ht="95.25" hidden="1" customHeight="1" x14ac:dyDescent="0.25">
      <c r="A20" s="994"/>
      <c r="B20" s="990"/>
      <c r="C20" s="687"/>
      <c r="D20" s="267"/>
      <c r="E20" s="687"/>
      <c r="F20" s="1001"/>
      <c r="G20" s="687"/>
      <c r="H20" s="219" t="s">
        <v>245</v>
      </c>
      <c r="I20" s="221"/>
      <c r="J20" s="268"/>
      <c r="K20" s="268"/>
      <c r="L20" s="220"/>
      <c r="M20" s="1000"/>
      <c r="N20" s="283"/>
    </row>
    <row r="21" spans="1:14" s="25" customFormat="1" ht="108" hidden="1" customHeight="1" x14ac:dyDescent="0.25">
      <c r="A21" s="994"/>
      <c r="B21" s="990">
        <v>0</v>
      </c>
      <c r="C21" s="687" t="e">
        <f>'IDENTIFICACION DE RIESGOS'!#REF!</f>
        <v>#REF!</v>
      </c>
      <c r="D21" s="105">
        <f>DESCRIPCION!D17</f>
        <v>0</v>
      </c>
      <c r="E21" s="687">
        <f>'VALORACIÓN RIESGOS RESIDUAL'!E56:G56</f>
        <v>0</v>
      </c>
      <c r="F21" s="1001">
        <f>'VALORACIÓN RIESGOS RESIDUAL'!J56</f>
        <v>0</v>
      </c>
      <c r="G21" s="687" t="str">
        <f>'VALORACIÓN RIESGOS RESIDUAL'!K53</f>
        <v/>
      </c>
      <c r="H21" s="1001"/>
      <c r="I21" s="220"/>
      <c r="J21" s="993"/>
      <c r="K21" s="993"/>
      <c r="L21" s="993"/>
      <c r="M21" s="1002"/>
      <c r="N21" s="283"/>
    </row>
    <row r="22" spans="1:14" s="25" customFormat="1" ht="77.25" hidden="1" customHeight="1" x14ac:dyDescent="0.25">
      <c r="A22" s="994"/>
      <c r="B22" s="990"/>
      <c r="C22" s="687"/>
      <c r="D22" s="105">
        <f>DESCRIPCION!D18</f>
        <v>0</v>
      </c>
      <c r="E22" s="687"/>
      <c r="F22" s="1001"/>
      <c r="G22" s="687"/>
      <c r="H22" s="1001"/>
      <c r="I22" s="220"/>
      <c r="J22" s="993"/>
      <c r="K22" s="993"/>
      <c r="L22" s="993"/>
      <c r="M22" s="1002"/>
      <c r="N22" s="283"/>
    </row>
    <row r="23" spans="1:14" s="25" customFormat="1" ht="76.5" hidden="1" customHeight="1" x14ac:dyDescent="0.25">
      <c r="A23" s="994"/>
      <c r="B23" s="990"/>
      <c r="C23" s="687"/>
      <c r="D23" s="105">
        <f>DESCRIPCION!D19</f>
        <v>0</v>
      </c>
      <c r="E23" s="687"/>
      <c r="F23" s="1001"/>
      <c r="G23" s="687"/>
      <c r="H23" s="1001"/>
      <c r="I23" s="220"/>
      <c r="J23" s="993"/>
      <c r="K23" s="993"/>
      <c r="L23" s="993"/>
      <c r="M23" s="1002"/>
      <c r="N23" s="283"/>
    </row>
    <row r="24" spans="1:14" ht="86.25" hidden="1" customHeight="1" thickBot="1" x14ac:dyDescent="0.35">
      <c r="A24" s="994"/>
      <c r="B24" s="990"/>
      <c r="C24" s="687"/>
      <c r="D24" s="284"/>
      <c r="E24" s="687"/>
      <c r="F24" s="1001"/>
      <c r="G24" s="687"/>
      <c r="H24" s="211" t="s">
        <v>245</v>
      </c>
      <c r="I24" s="221"/>
      <c r="J24" s="268"/>
      <c r="K24" s="268"/>
      <c r="L24" s="268"/>
      <c r="M24" s="1002"/>
      <c r="N24" s="285"/>
    </row>
    <row r="25" spans="1:14" ht="101.25" hidden="1" customHeight="1" x14ac:dyDescent="0.3">
      <c r="A25" s="994"/>
      <c r="B25" s="990" t="str">
        <f>DESCRIPCION!A18</f>
        <v>f</v>
      </c>
      <c r="C25" s="687" t="e">
        <f>_xlfn.SINGLE('IDENTIFICACION DE RIESGOS'!#REF!)</f>
        <v>#REF!</v>
      </c>
      <c r="D25" s="105">
        <f>DESCRIPCION!D20</f>
        <v>0</v>
      </c>
      <c r="E25" s="687">
        <f>'VALORACIÓN RIESGOS RESIDUAL'!E77:G77</f>
        <v>0</v>
      </c>
      <c r="F25" s="1001">
        <f>'VALORACIÓN RIESGOS RESIDUAL'!J77</f>
        <v>0</v>
      </c>
      <c r="G25" s="687" t="str">
        <f>'VALORACIÓN RIESGOS RESIDUAL'!K74</f>
        <v>EXTREMA</v>
      </c>
      <c r="H25" s="1001"/>
      <c r="I25" s="220"/>
      <c r="J25" s="993"/>
      <c r="K25" s="993"/>
      <c r="L25" s="993"/>
      <c r="M25" s="1002"/>
      <c r="N25" s="285"/>
    </row>
    <row r="26" spans="1:14" ht="94.5" hidden="1" customHeight="1" x14ac:dyDescent="0.3">
      <c r="A26" s="994"/>
      <c r="B26" s="990"/>
      <c r="C26" s="687"/>
      <c r="D26" s="105">
        <f>DESCRIPCION!D21</f>
        <v>0</v>
      </c>
      <c r="E26" s="687"/>
      <c r="F26" s="1001"/>
      <c r="G26" s="687"/>
      <c r="H26" s="1001"/>
      <c r="I26" s="220"/>
      <c r="J26" s="993"/>
      <c r="K26" s="993"/>
      <c r="L26" s="993"/>
      <c r="M26" s="1002"/>
      <c r="N26" s="285"/>
    </row>
    <row r="27" spans="1:14" ht="75.75" hidden="1" customHeight="1" x14ac:dyDescent="0.3">
      <c r="A27" s="994"/>
      <c r="B27" s="990"/>
      <c r="C27" s="687"/>
      <c r="D27" s="105">
        <f>DESCRIPCION!D22</f>
        <v>0</v>
      </c>
      <c r="E27" s="687"/>
      <c r="F27" s="1001"/>
      <c r="G27" s="687"/>
      <c r="H27" s="1001"/>
      <c r="I27" s="220"/>
      <c r="J27" s="993"/>
      <c r="K27" s="993"/>
      <c r="L27" s="993"/>
      <c r="M27" s="1002"/>
      <c r="N27" s="285"/>
    </row>
    <row r="28" spans="1:14" ht="87.75" hidden="1" customHeight="1" thickBot="1" x14ac:dyDescent="0.35">
      <c r="A28" s="994"/>
      <c r="B28" s="990"/>
      <c r="C28" s="687"/>
      <c r="D28" s="284"/>
      <c r="E28" s="687"/>
      <c r="F28" s="1001"/>
      <c r="G28" s="687"/>
      <c r="H28" s="211" t="s">
        <v>245</v>
      </c>
      <c r="I28" s="221"/>
      <c r="J28" s="268"/>
      <c r="K28" s="268"/>
      <c r="L28" s="268"/>
      <c r="M28" s="1002"/>
      <c r="N28" s="285"/>
    </row>
    <row r="29" spans="1:14" ht="88.5" hidden="1" customHeight="1" x14ac:dyDescent="0.3">
      <c r="A29" s="994"/>
      <c r="B29" s="990" t="str">
        <f>DESCRIPCION!A21</f>
        <v>g</v>
      </c>
      <c r="C29" s="687" t="e">
        <f>'IDENTIFICACION DE RIESGOS'!#REF!</f>
        <v>#REF!</v>
      </c>
      <c r="D29" s="105">
        <f>DESCRIPCION!D23</f>
        <v>0</v>
      </c>
      <c r="E29" s="687">
        <f>'VALORACIÓN RIESGOS RESIDUAL'!E98:G98</f>
        <v>0</v>
      </c>
      <c r="F29" s="1001">
        <f>'VALORACIÓN RIESGOS RESIDUAL'!J98</f>
        <v>0</v>
      </c>
      <c r="G29" s="687" t="str">
        <f>'VALORACIÓN RIESGOS RESIDUAL'!K95</f>
        <v/>
      </c>
      <c r="H29" s="1001"/>
      <c r="I29" s="220"/>
      <c r="J29" s="993"/>
      <c r="K29" s="993"/>
      <c r="L29" s="993"/>
      <c r="M29" s="1002"/>
      <c r="N29" s="285"/>
    </row>
    <row r="30" spans="1:14" ht="90" hidden="1" customHeight="1" x14ac:dyDescent="0.3">
      <c r="A30" s="994"/>
      <c r="B30" s="990"/>
      <c r="C30" s="687"/>
      <c r="D30" s="105">
        <f>DESCRIPCION!D24</f>
        <v>0</v>
      </c>
      <c r="E30" s="687"/>
      <c r="F30" s="1001"/>
      <c r="G30" s="687"/>
      <c r="H30" s="1001"/>
      <c r="I30" s="220"/>
      <c r="J30" s="993"/>
      <c r="K30" s="993"/>
      <c r="L30" s="993"/>
      <c r="M30" s="1002"/>
      <c r="N30" s="285"/>
    </row>
    <row r="31" spans="1:14" ht="80.25" hidden="1" customHeight="1" x14ac:dyDescent="0.3">
      <c r="A31" s="994"/>
      <c r="B31" s="990"/>
      <c r="C31" s="687"/>
      <c r="D31" s="105">
        <f>DESCRIPCION!D25</f>
        <v>0</v>
      </c>
      <c r="E31" s="687"/>
      <c r="F31" s="1001"/>
      <c r="G31" s="687"/>
      <c r="H31" s="1001"/>
      <c r="I31" s="220"/>
      <c r="J31" s="993"/>
      <c r="K31" s="993"/>
      <c r="L31" s="993"/>
      <c r="M31" s="1002"/>
      <c r="N31" s="285"/>
    </row>
    <row r="32" spans="1:14" ht="82.5" hidden="1" customHeight="1" thickBot="1" x14ac:dyDescent="0.35">
      <c r="A32" s="994"/>
      <c r="B32" s="990"/>
      <c r="C32" s="687"/>
      <c r="D32" s="284"/>
      <c r="E32" s="687"/>
      <c r="F32" s="1001"/>
      <c r="G32" s="687"/>
      <c r="H32" s="211" t="s">
        <v>245</v>
      </c>
      <c r="I32" s="221"/>
      <c r="J32" s="268"/>
      <c r="K32" s="268"/>
      <c r="L32" s="268"/>
      <c r="M32" s="1002"/>
      <c r="N32" s="285"/>
    </row>
    <row r="33" spans="1:14" ht="95.25" hidden="1" customHeight="1" x14ac:dyDescent="0.3">
      <c r="A33" s="994"/>
      <c r="B33" s="990" t="str">
        <f>DESCRIPCION!A24</f>
        <v>h</v>
      </c>
      <c r="C33" s="687" t="e">
        <f>'IDENTIFICACION DE RIESGOS'!#REF!</f>
        <v>#REF!</v>
      </c>
      <c r="D33" s="105">
        <f>DESCRIPCION!D26</f>
        <v>0</v>
      </c>
      <c r="E33" s="687">
        <f>'VALORACIÓN RIESGOS RESIDUAL'!E119:G119</f>
        <v>0</v>
      </c>
      <c r="F33" s="1001">
        <f>'VALORACIÓN RIESGOS RESIDUAL'!J119</f>
        <v>0</v>
      </c>
      <c r="G33" s="687" t="str">
        <f>'VALORACIÓN RIESGOS RESIDUAL'!K116</f>
        <v/>
      </c>
      <c r="H33" s="1001"/>
      <c r="I33" s="220"/>
      <c r="J33" s="993"/>
      <c r="K33" s="993"/>
      <c r="L33" s="993"/>
      <c r="M33" s="1002"/>
      <c r="N33" s="285"/>
    </row>
    <row r="34" spans="1:14" ht="93.75" hidden="1" customHeight="1" x14ac:dyDescent="0.3">
      <c r="A34" s="994"/>
      <c r="B34" s="990"/>
      <c r="C34" s="687"/>
      <c r="D34" s="105">
        <f>DESCRIPCION!D27</f>
        <v>0</v>
      </c>
      <c r="E34" s="687"/>
      <c r="F34" s="1001"/>
      <c r="G34" s="687"/>
      <c r="H34" s="1001"/>
      <c r="I34" s="220"/>
      <c r="J34" s="993"/>
      <c r="K34" s="993"/>
      <c r="L34" s="993"/>
      <c r="M34" s="1002"/>
      <c r="N34" s="285"/>
    </row>
    <row r="35" spans="1:14" ht="91.5" hidden="1" customHeight="1" x14ac:dyDescent="0.3">
      <c r="A35" s="994"/>
      <c r="B35" s="990"/>
      <c r="C35" s="687"/>
      <c r="D35" s="105">
        <f>DESCRIPCION!D28</f>
        <v>0</v>
      </c>
      <c r="E35" s="687"/>
      <c r="F35" s="1001"/>
      <c r="G35" s="687"/>
      <c r="H35" s="1001"/>
      <c r="I35" s="220"/>
      <c r="J35" s="993"/>
      <c r="K35" s="993"/>
      <c r="L35" s="993"/>
      <c r="M35" s="1002"/>
      <c r="N35" s="285"/>
    </row>
    <row r="36" spans="1:14" ht="75" hidden="1" customHeight="1" thickBot="1" x14ac:dyDescent="0.35">
      <c r="A36" s="994"/>
      <c r="B36" s="990"/>
      <c r="C36" s="687"/>
      <c r="D36" s="284"/>
      <c r="E36" s="687"/>
      <c r="F36" s="1001"/>
      <c r="G36" s="687"/>
      <c r="H36" s="211" t="s">
        <v>245</v>
      </c>
      <c r="I36" s="221"/>
      <c r="J36" s="268"/>
      <c r="K36" s="268"/>
      <c r="L36" s="268"/>
      <c r="M36" s="1002"/>
      <c r="N36" s="285"/>
    </row>
    <row r="37" spans="1:14" ht="89.25" hidden="1" customHeight="1" x14ac:dyDescent="0.3">
      <c r="A37" s="994"/>
      <c r="B37" s="990" t="str">
        <f>DESCRIPCION!A27</f>
        <v>i</v>
      </c>
      <c r="C37" s="687" t="e">
        <f>'IDENTIFICACION DE RIESGOS'!#REF!</f>
        <v>#REF!</v>
      </c>
      <c r="D37" s="105">
        <f>DESCRIPCION!D29</f>
        <v>0</v>
      </c>
      <c r="E37" s="687">
        <f>'VALORACIÓN RIESGOS RESIDUAL'!E140:G140</f>
        <v>0</v>
      </c>
      <c r="F37" s="1001">
        <f>'VALORACIÓN RIESGOS RESIDUAL'!J140</f>
        <v>0</v>
      </c>
      <c r="G37" s="687" t="str">
        <f>'VALORACIÓN RIESGOS RESIDUAL'!K137</f>
        <v/>
      </c>
      <c r="H37" s="1001"/>
      <c r="I37" s="220"/>
      <c r="J37" s="993"/>
      <c r="K37" s="993"/>
      <c r="L37" s="993"/>
      <c r="M37" s="1002"/>
      <c r="N37" s="285"/>
    </row>
    <row r="38" spans="1:14" ht="95.25" hidden="1" customHeight="1" x14ac:dyDescent="0.3">
      <c r="A38" s="994"/>
      <c r="B38" s="990"/>
      <c r="C38" s="687"/>
      <c r="D38" s="105">
        <f>DESCRIPCION!D30</f>
        <v>0</v>
      </c>
      <c r="E38" s="687"/>
      <c r="F38" s="1001"/>
      <c r="G38" s="687"/>
      <c r="H38" s="1001"/>
      <c r="I38" s="220"/>
      <c r="J38" s="993"/>
      <c r="K38" s="993"/>
      <c r="L38" s="993"/>
      <c r="M38" s="1002"/>
      <c r="N38" s="285"/>
    </row>
    <row r="39" spans="1:14" ht="92.25" hidden="1" customHeight="1" x14ac:dyDescent="0.3">
      <c r="A39" s="994"/>
      <c r="B39" s="990"/>
      <c r="C39" s="687"/>
      <c r="D39" s="105">
        <f>DESCRIPCION!D31</f>
        <v>0</v>
      </c>
      <c r="E39" s="687"/>
      <c r="F39" s="1001"/>
      <c r="G39" s="687"/>
      <c r="H39" s="1001"/>
      <c r="I39" s="220"/>
      <c r="J39" s="993"/>
      <c r="K39" s="993"/>
      <c r="L39" s="993"/>
      <c r="M39" s="1002"/>
      <c r="N39" s="285"/>
    </row>
    <row r="40" spans="1:14" ht="90" hidden="1" customHeight="1" thickBot="1" x14ac:dyDescent="0.35">
      <c r="A40" s="994"/>
      <c r="B40" s="990"/>
      <c r="C40" s="687"/>
      <c r="D40" s="284"/>
      <c r="E40" s="687"/>
      <c r="F40" s="1001"/>
      <c r="G40" s="687"/>
      <c r="H40" s="211" t="s">
        <v>245</v>
      </c>
      <c r="I40" s="221"/>
      <c r="J40" s="268"/>
      <c r="K40" s="268"/>
      <c r="L40" s="268"/>
      <c r="M40" s="1002"/>
      <c r="N40" s="285"/>
    </row>
    <row r="41" spans="1:14" ht="96.75" hidden="1" customHeight="1" x14ac:dyDescent="0.3">
      <c r="A41" s="994"/>
      <c r="B41" s="990" t="str">
        <f>DESCRIPCION!A30</f>
        <v>l</v>
      </c>
      <c r="C41" s="687" t="e">
        <f>'IDENTIFICACION DE RIESGOS'!#REF!</f>
        <v>#REF!</v>
      </c>
      <c r="D41" s="105">
        <f>DESCRIPCION!D32</f>
        <v>0</v>
      </c>
      <c r="E41" s="687">
        <f>'VALORACIÓN RIESGOS RESIDUAL'!E161:G161</f>
        <v>0</v>
      </c>
      <c r="F41" s="1001">
        <f>'VALORACIÓN RIESGOS RESIDUAL'!J161</f>
        <v>0</v>
      </c>
      <c r="G41" s="687" t="str">
        <f>'VALORACIÓN RIESGOS RESIDUAL'!K158</f>
        <v/>
      </c>
      <c r="H41" s="1001"/>
      <c r="I41" s="220"/>
      <c r="J41" s="993"/>
      <c r="K41" s="993"/>
      <c r="L41" s="993"/>
      <c r="M41" s="1002"/>
      <c r="N41" s="285"/>
    </row>
    <row r="42" spans="1:14" ht="83.25" hidden="1" customHeight="1" x14ac:dyDescent="0.3">
      <c r="A42" s="994"/>
      <c r="B42" s="990"/>
      <c r="C42" s="687"/>
      <c r="D42" s="105">
        <f>DESCRIPCION!D33</f>
        <v>0</v>
      </c>
      <c r="E42" s="687"/>
      <c r="F42" s="1001"/>
      <c r="G42" s="687"/>
      <c r="H42" s="1001"/>
      <c r="I42" s="220"/>
      <c r="J42" s="993"/>
      <c r="K42" s="993"/>
      <c r="L42" s="993"/>
      <c r="M42" s="1002"/>
      <c r="N42" s="285"/>
    </row>
    <row r="43" spans="1:14" ht="87.75" hidden="1" customHeight="1" x14ac:dyDescent="0.3">
      <c r="A43" s="994"/>
      <c r="B43" s="990"/>
      <c r="C43" s="687"/>
      <c r="D43" s="105">
        <f>DESCRIPCION!D34</f>
        <v>0</v>
      </c>
      <c r="E43" s="687"/>
      <c r="F43" s="1001"/>
      <c r="G43" s="687"/>
      <c r="H43" s="1001"/>
      <c r="I43" s="220"/>
      <c r="J43" s="993"/>
      <c r="K43" s="993"/>
      <c r="L43" s="993"/>
      <c r="M43" s="1002"/>
      <c r="N43" s="285"/>
    </row>
    <row r="44" spans="1:14" ht="96" hidden="1" customHeight="1" thickBot="1" x14ac:dyDescent="0.35">
      <c r="A44" s="994"/>
      <c r="B44" s="990"/>
      <c r="C44" s="687"/>
      <c r="D44" s="284"/>
      <c r="E44" s="687"/>
      <c r="F44" s="1001"/>
      <c r="G44" s="687"/>
      <c r="H44" s="211" t="s">
        <v>245</v>
      </c>
      <c r="I44" s="221"/>
      <c r="J44" s="268"/>
      <c r="K44" s="268"/>
      <c r="L44" s="268"/>
      <c r="M44" s="1002"/>
      <c r="N44" s="285"/>
    </row>
    <row r="45" spans="1:14" ht="97.5" hidden="1" customHeight="1" x14ac:dyDescent="0.3">
      <c r="A45" s="994"/>
      <c r="B45" s="990" t="str">
        <f>DESCRIPCION!A33</f>
        <v>m</v>
      </c>
      <c r="C45" s="687" t="e">
        <f>'IDENTIFICACION DE RIESGOS'!#REF!</f>
        <v>#REF!</v>
      </c>
      <c r="D45" s="105">
        <f>DESCRIPCION!D35</f>
        <v>0</v>
      </c>
      <c r="E45" s="687">
        <f>'VALORACIÓN RIESGOS RESIDUAL'!E183:G183</f>
        <v>0</v>
      </c>
      <c r="F45" s="1001">
        <f>'VALORACIÓN RIESGOS RESIDUAL'!J183</f>
        <v>0</v>
      </c>
      <c r="G45" s="687">
        <f>'VALORACIÓN RIESGOS RESIDUAL'!K179</f>
        <v>0</v>
      </c>
      <c r="H45" s="1001"/>
      <c r="I45" s="220"/>
      <c r="J45" s="993"/>
      <c r="K45" s="993"/>
      <c r="L45" s="993"/>
      <c r="M45" s="1002"/>
      <c r="N45" s="285"/>
    </row>
    <row r="46" spans="1:14" ht="91.5" hidden="1" customHeight="1" x14ac:dyDescent="0.3">
      <c r="A46" s="994"/>
      <c r="B46" s="990"/>
      <c r="C46" s="687"/>
      <c r="D46" s="105">
        <f>DESCRIPCION!D36</f>
        <v>0</v>
      </c>
      <c r="E46" s="687"/>
      <c r="F46" s="1001"/>
      <c r="G46" s="687"/>
      <c r="H46" s="1001"/>
      <c r="I46" s="220"/>
      <c r="J46" s="993"/>
      <c r="K46" s="993"/>
      <c r="L46" s="993"/>
      <c r="M46" s="1002"/>
      <c r="N46" s="285"/>
    </row>
    <row r="47" spans="1:14" ht="77.25" hidden="1" customHeight="1" x14ac:dyDescent="0.3">
      <c r="A47" s="994"/>
      <c r="B47" s="990"/>
      <c r="C47" s="687"/>
      <c r="D47" s="105">
        <f>DESCRIPCION!D37</f>
        <v>0</v>
      </c>
      <c r="E47" s="687"/>
      <c r="F47" s="1001"/>
      <c r="G47" s="687"/>
      <c r="H47" s="1001"/>
      <c r="I47" s="220"/>
      <c r="J47" s="993"/>
      <c r="K47" s="993"/>
      <c r="L47" s="993"/>
      <c r="M47" s="1002"/>
      <c r="N47" s="285"/>
    </row>
    <row r="48" spans="1:14" ht="75" hidden="1" customHeight="1" thickBot="1" x14ac:dyDescent="0.35">
      <c r="A48" s="994"/>
      <c r="B48" s="990"/>
      <c r="C48" s="687"/>
      <c r="D48" s="284"/>
      <c r="E48" s="687"/>
      <c r="F48" s="1001"/>
      <c r="G48" s="687"/>
      <c r="H48" s="211" t="s">
        <v>245</v>
      </c>
      <c r="I48" s="221"/>
      <c r="J48" s="268"/>
      <c r="K48" s="268"/>
      <c r="L48" s="268"/>
      <c r="M48" s="1002"/>
      <c r="N48" s="285"/>
    </row>
    <row r="49" spans="1:14" ht="93.75" hidden="1" customHeight="1" x14ac:dyDescent="0.3">
      <c r="A49" s="994"/>
      <c r="B49" s="990" t="str">
        <f>DESCRIPCION!A36</f>
        <v>n</v>
      </c>
      <c r="C49" s="687" t="e">
        <f>'IDENTIFICACION DE RIESGOS'!#REF!</f>
        <v>#REF!</v>
      </c>
      <c r="D49" s="105">
        <f>DESCRIPCION!D38</f>
        <v>0</v>
      </c>
      <c r="E49" s="687">
        <f>'VALORACIÓN RIESGOS RESIDUAL'!E204:G204</f>
        <v>0</v>
      </c>
      <c r="F49" s="1001">
        <f>'VALORACIÓN RIESGOS RESIDUAL'!J204</f>
        <v>0</v>
      </c>
      <c r="G49" s="687">
        <f>'VALORACIÓN RIESGOS RESIDUAL'!K200</f>
        <v>0</v>
      </c>
      <c r="H49" s="1001"/>
      <c r="I49" s="220"/>
      <c r="J49" s="993"/>
      <c r="K49" s="993"/>
      <c r="L49" s="993"/>
      <c r="M49" s="1002"/>
      <c r="N49" s="285"/>
    </row>
    <row r="50" spans="1:14" ht="93.75" hidden="1" customHeight="1" x14ac:dyDescent="0.3">
      <c r="A50" s="994"/>
      <c r="B50" s="990"/>
      <c r="C50" s="687"/>
      <c r="D50" s="105">
        <f>DESCRIPCION!D39</f>
        <v>0</v>
      </c>
      <c r="E50" s="687"/>
      <c r="F50" s="1001"/>
      <c r="G50" s="687"/>
      <c r="H50" s="1001"/>
      <c r="I50" s="220"/>
      <c r="J50" s="993"/>
      <c r="K50" s="993"/>
      <c r="L50" s="993"/>
      <c r="M50" s="1002"/>
      <c r="N50" s="285"/>
    </row>
    <row r="51" spans="1:14" ht="101.25" hidden="1" customHeight="1" x14ac:dyDescent="0.3">
      <c r="A51" s="994"/>
      <c r="B51" s="990"/>
      <c r="C51" s="687"/>
      <c r="D51" s="105">
        <f>DESCRIPCION!D40</f>
        <v>0</v>
      </c>
      <c r="E51" s="687"/>
      <c r="F51" s="1001"/>
      <c r="G51" s="687"/>
      <c r="H51" s="1001"/>
      <c r="I51" s="220"/>
      <c r="J51" s="993"/>
      <c r="K51" s="993"/>
      <c r="L51" s="993"/>
      <c r="M51" s="1002"/>
      <c r="N51" s="285"/>
    </row>
    <row r="52" spans="1:14" ht="100.5" hidden="1" customHeight="1" thickBot="1" x14ac:dyDescent="0.35">
      <c r="A52" s="994"/>
      <c r="B52" s="990"/>
      <c r="C52" s="687"/>
      <c r="D52" s="284"/>
      <c r="E52" s="687"/>
      <c r="F52" s="1001"/>
      <c r="G52" s="687"/>
      <c r="H52" s="211" t="s">
        <v>245</v>
      </c>
      <c r="I52" s="221"/>
      <c r="J52" s="268"/>
      <c r="K52" s="268"/>
      <c r="L52" s="268"/>
      <c r="M52" s="1002"/>
      <c r="N52" s="285"/>
    </row>
  </sheetData>
  <sheetProtection selectLockedCells="1"/>
  <mergeCells count="115">
    <mergeCell ref="N12:N13"/>
    <mergeCell ref="B37:B40"/>
    <mergeCell ref="C37:C40"/>
    <mergeCell ref="H41:H43"/>
    <mergeCell ref="M41:M44"/>
    <mergeCell ref="B45:B48"/>
    <mergeCell ref="C45:C48"/>
    <mergeCell ref="E45:E48"/>
    <mergeCell ref="F45:F48"/>
    <mergeCell ref="G45:G48"/>
    <mergeCell ref="H45:H47"/>
    <mergeCell ref="J45:J47"/>
    <mergeCell ref="K45:K47"/>
    <mergeCell ref="L45:L47"/>
    <mergeCell ref="M45:M48"/>
    <mergeCell ref="J41:J43"/>
    <mergeCell ref="K41:K43"/>
    <mergeCell ref="L41:L43"/>
    <mergeCell ref="B41:B44"/>
    <mergeCell ref="C41:C44"/>
    <mergeCell ref="E41:E44"/>
    <mergeCell ref="F41:F44"/>
    <mergeCell ref="G41:G44"/>
    <mergeCell ref="E37:E40"/>
    <mergeCell ref="H29:H31"/>
    <mergeCell ref="J29:J31"/>
    <mergeCell ref="F37:F40"/>
    <mergeCell ref="M49:M52"/>
    <mergeCell ref="H49:H51"/>
    <mergeCell ref="J49:J51"/>
    <mergeCell ref="K49:K51"/>
    <mergeCell ref="L49:L51"/>
    <mergeCell ref="B49:B52"/>
    <mergeCell ref="C49:C52"/>
    <mergeCell ref="E49:E52"/>
    <mergeCell ref="F49:F52"/>
    <mergeCell ref="G49:G52"/>
    <mergeCell ref="G37:G40"/>
    <mergeCell ref="H37:H39"/>
    <mergeCell ref="J37:J39"/>
    <mergeCell ref="K37:K39"/>
    <mergeCell ref="L37:L39"/>
    <mergeCell ref="M37:M40"/>
    <mergeCell ref="G11:G16"/>
    <mergeCell ref="A8:M8"/>
    <mergeCell ref="H33:H35"/>
    <mergeCell ref="J33:J35"/>
    <mergeCell ref="K33:K35"/>
    <mergeCell ref="L33:L35"/>
    <mergeCell ref="G33:G36"/>
    <mergeCell ref="M33:M36"/>
    <mergeCell ref="B33:B36"/>
    <mergeCell ref="M29:M32"/>
    <mergeCell ref="H25:H27"/>
    <mergeCell ref="J25:J27"/>
    <mergeCell ref="K25:K27"/>
    <mergeCell ref="L25:L27"/>
    <mergeCell ref="B25:B28"/>
    <mergeCell ref="C25:C28"/>
    <mergeCell ref="E25:E28"/>
    <mergeCell ref="F25:F28"/>
    <mergeCell ref="G25:G28"/>
    <mergeCell ref="B29:B32"/>
    <mergeCell ref="C29:C32"/>
    <mergeCell ref="E29:E32"/>
    <mergeCell ref="F29:F32"/>
    <mergeCell ref="G29:G32"/>
    <mergeCell ref="H21:H23"/>
    <mergeCell ref="D12:D13"/>
    <mergeCell ref="K29:K31"/>
    <mergeCell ref="L29:L31"/>
    <mergeCell ref="C33:C36"/>
    <mergeCell ref="E33:E36"/>
    <mergeCell ref="F33:F36"/>
    <mergeCell ref="M25:M28"/>
    <mergeCell ref="A1:A4"/>
    <mergeCell ref="J1:L1"/>
    <mergeCell ref="J2:L2"/>
    <mergeCell ref="J3:L3"/>
    <mergeCell ref="J4:L4"/>
    <mergeCell ref="A5:M5"/>
    <mergeCell ref="F11:F16"/>
    <mergeCell ref="E17:E20"/>
    <mergeCell ref="B6:M6"/>
    <mergeCell ref="B7:M7"/>
    <mergeCell ref="F17:F20"/>
    <mergeCell ref="G17:G20"/>
    <mergeCell ref="B1:I2"/>
    <mergeCell ref="B3:I4"/>
    <mergeCell ref="C17:C20"/>
    <mergeCell ref="B17:B20"/>
    <mergeCell ref="D14:D15"/>
    <mergeCell ref="L12:L13"/>
    <mergeCell ref="E11:E16"/>
    <mergeCell ref="C11:C16"/>
    <mergeCell ref="M1:M4"/>
    <mergeCell ref="H17:H18"/>
    <mergeCell ref="A10:A52"/>
    <mergeCell ref="B10:B16"/>
    <mergeCell ref="H10:H15"/>
    <mergeCell ref="K10:K16"/>
    <mergeCell ref="M10:M15"/>
    <mergeCell ref="K17:K19"/>
    <mergeCell ref="L14:L15"/>
    <mergeCell ref="M17:M18"/>
    <mergeCell ref="M19:M20"/>
    <mergeCell ref="B21:B24"/>
    <mergeCell ref="J21:J23"/>
    <mergeCell ref="C21:C24"/>
    <mergeCell ref="E21:E24"/>
    <mergeCell ref="F21:F24"/>
    <mergeCell ref="G21:G24"/>
    <mergeCell ref="K21:K23"/>
    <mergeCell ref="L21:L23"/>
    <mergeCell ref="M21:M24"/>
  </mergeCells>
  <printOptions horizontalCentered="1"/>
  <pageMargins left="0.23622047244094491" right="0.23622047244094491" top="0.74803149606299213" bottom="0.74803149606299213" header="0.31496062992125984" footer="0.31496062992125984"/>
  <pageSetup paperSize="281" scale="33" fitToHeight="2" orientation="landscape" r:id="rId1"/>
  <ignoredErrors>
    <ignoredError sqref="I1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H49:H51 H21:H23 H25:H27 H29:H31 H33:H35 H37:H39 H41:H43 H45:H47 H17 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296</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96" t="s">
        <v>292</v>
      </c>
    </row>
    <row r="2" spans="1:1" x14ac:dyDescent="0.3">
      <c r="A2" s="196" t="s">
        <v>289</v>
      </c>
    </row>
    <row r="3" spans="1:1" x14ac:dyDescent="0.3">
      <c r="A3" s="196" t="s">
        <v>290</v>
      </c>
    </row>
    <row r="4" spans="1:1" x14ac:dyDescent="0.3">
      <c r="A4" s="196" t="s">
        <v>291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2025-01-14T14:13:27Z</cp:lastPrinted>
  <dcterms:created xsi:type="dcterms:W3CDTF">2014-12-30T19:27:19Z</dcterms:created>
  <dcterms:modified xsi:type="dcterms:W3CDTF">2025-05-05T05:46:29Z</dcterms:modified>
</cp:coreProperties>
</file>