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1. BIM (EN-FEB-25)\23-5-25 CIRCULAR RIESGOS\11. GEST INNOV TIC\"/>
    </mc:Choice>
  </mc:AlternateContent>
  <xr:revisionPtr revIDLastSave="0" documentId="13_ncr:1_{D10EDDE0-52C8-4B96-9382-048EE688BDE6}"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4" l="1"/>
  <c r="A6" i="24"/>
  <c r="I13" i="1"/>
  <c r="I12" i="1"/>
  <c r="I11" i="1"/>
  <c r="I10" i="1"/>
  <c r="E11" i="22"/>
  <c r="E12" i="22"/>
  <c r="E10" i="22"/>
  <c r="E19" i="23"/>
  <c r="B11" i="20" s="1"/>
  <c r="D11" i="22" s="1"/>
  <c r="E18" i="23"/>
  <c r="E17" i="23"/>
  <c r="B34" i="24"/>
  <c r="B35" i="24"/>
  <c r="B36" i="24"/>
  <c r="B33" i="24"/>
  <c r="B23" i="24"/>
  <c r="E11" i="23" s="1"/>
  <c r="B10" i="20" s="1"/>
  <c r="D10" i="22" s="1"/>
  <c r="B24" i="24"/>
  <c r="E12" i="23" s="1"/>
  <c r="B12" i="20" s="1"/>
  <c r="D12" i="22" s="1"/>
  <c r="B25" i="24"/>
  <c r="B26" i="24"/>
  <c r="E13" i="23" s="1"/>
  <c r="B27" i="24"/>
  <c r="E14" i="23" s="1"/>
  <c r="B28" i="24"/>
  <c r="E15" i="23" s="1"/>
  <c r="B29" i="24"/>
  <c r="B30" i="24"/>
  <c r="E16" i="23" s="1"/>
  <c r="B31" i="24"/>
  <c r="B32" i="24"/>
  <c r="B22" i="24"/>
  <c r="B12" i="24"/>
  <c r="B13" i="24"/>
  <c r="B14" i="24"/>
  <c r="C40" i="23" s="1"/>
  <c r="B15" i="24"/>
  <c r="C41" i="23" s="1"/>
  <c r="B16" i="24"/>
  <c r="C42" i="23" s="1"/>
  <c r="B17" i="24"/>
  <c r="C43" i="23" s="1"/>
  <c r="B18" i="24"/>
  <c r="B19" i="24"/>
  <c r="B20" i="24"/>
  <c r="C44" i="23" s="1"/>
  <c r="B21" i="24"/>
  <c r="S11" i="24" l="1"/>
  <c r="S12" i="24"/>
  <c r="S13" i="24"/>
  <c r="S14" i="24"/>
  <c r="S15" i="24"/>
  <c r="S16" i="24"/>
  <c r="S17" i="24"/>
  <c r="S18" i="24"/>
  <c r="S19" i="24"/>
  <c r="S20" i="24"/>
  <c r="S21" i="24"/>
  <c r="S22" i="24"/>
  <c r="S23" i="24"/>
  <c r="S24" i="24"/>
  <c r="S25" i="24"/>
  <c r="S26" i="24"/>
  <c r="S27" i="24"/>
  <c r="S28" i="24"/>
  <c r="S29" i="24"/>
  <c r="S30" i="24"/>
  <c r="S31" i="24"/>
  <c r="S32" i="24"/>
  <c r="S33" i="24"/>
  <c r="R12" i="24"/>
  <c r="R13" i="24"/>
  <c r="R14" i="24"/>
  <c r="R15" i="24"/>
  <c r="R16" i="24"/>
  <c r="R17" i="24"/>
  <c r="R18" i="24"/>
  <c r="R19" i="24"/>
  <c r="R20" i="24"/>
  <c r="R21" i="24"/>
  <c r="R22" i="24"/>
  <c r="R23" i="24"/>
  <c r="R24" i="24"/>
  <c r="R25" i="24"/>
  <c r="R26" i="24"/>
  <c r="R27" i="24"/>
  <c r="R28" i="24"/>
  <c r="R29" i="24"/>
  <c r="R30" i="24"/>
  <c r="R31" i="24"/>
  <c r="R32" i="24"/>
  <c r="R33" i="24"/>
  <c r="R11" i="24"/>
  <c r="B11" i="24"/>
  <c r="B1" i="34"/>
  <c r="F46" i="1" l="1"/>
  <c r="E46" i="1"/>
  <c r="F42" i="1"/>
  <c r="E42" i="1"/>
  <c r="F38" i="1"/>
  <c r="E38" i="1"/>
  <c r="F34" i="1"/>
  <c r="E34" i="1"/>
  <c r="F30" i="1"/>
  <c r="E30" i="1"/>
  <c r="F26" i="1"/>
  <c r="E26" i="1"/>
  <c r="F22" i="1"/>
  <c r="E22" i="1"/>
  <c r="F18" i="1"/>
  <c r="E18" i="1"/>
  <c r="F14" i="1"/>
  <c r="E14" i="1"/>
  <c r="E11" i="26" l="1"/>
  <c r="E12" i="26" l="1"/>
  <c r="A8" i="34" l="1"/>
  <c r="A6" i="34"/>
  <c r="S39" i="24" l="1"/>
  <c r="R39" i="24"/>
  <c r="S34" i="24"/>
  <c r="S35" i="24"/>
  <c r="S36" i="24"/>
  <c r="S37" i="24"/>
  <c r="S38" i="24"/>
  <c r="R34" i="24"/>
  <c r="R35" i="24"/>
  <c r="R36" i="24"/>
  <c r="R37" i="24"/>
  <c r="R38"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J17" i="16"/>
  <c r="K33" i="29" l="1"/>
  <c r="K12" i="29"/>
  <c r="K11" i="16"/>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C10" i="1" l="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B22" i="3"/>
  <c r="C14" i="1"/>
  <c r="C18" i="1"/>
  <c r="C30" i="1"/>
  <c r="C38" i="1"/>
  <c r="C46" i="1"/>
  <c r="C37" i="22"/>
  <c r="D10" i="1" l="1"/>
  <c r="B11" i="3"/>
  <c r="D12" i="1"/>
  <c r="B33"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A33" i="3" l="1"/>
  <c r="A22" i="3"/>
  <c r="A11" i="3"/>
  <c r="A13" i="25"/>
  <c r="S11" i="8"/>
  <c r="T11" i="8" s="1"/>
  <c r="D32" i="16"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0" i="24"/>
  <c r="S41"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G18" i="3"/>
  <c r="H11" i="3" s="1"/>
  <c r="J11" i="3" s="1"/>
  <c r="K11" i="3" s="1"/>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<sst xmlns="http://schemas.openxmlformats.org/spreadsheetml/2006/main" count="2416" uniqueCount="482">
  <si>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</si>
  <si>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</si>
  <si>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</si>
  <si>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</si>
  <si>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</si>
  <si>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</si>
  <si>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</si>
  <si>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</si>
  <si>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</si>
  <si>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</si>
  <si>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</si>
  <si>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</si>
  <si>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</si>
  <si>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</si>
  <si>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</si>
  <si>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</si>
  <si>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</si>
  <si>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</si>
  <si>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</si>
  <si>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</si>
  <si>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</si>
  <si>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</si>
  <si>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</si>
  <si>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</si>
  <si>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</si>
  <si>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</si>
  <si>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</si>
  <si>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</si>
  <si>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</si>
  <si>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</si>
  <si>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</si>
  <si>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</si>
  <si>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</si>
  <si>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</si>
  <si>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</si>
  <si>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</si>
  <si>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</si>
  <si>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</si>
  <si>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</si>
  <si>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</si>
  <si>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</si>
  <si>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</si>
  <si>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</si>
  <si>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</si>
  <si>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</si>
  <si>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</si>
  <si>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</si>
  <si>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</si>
  <si>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</si>
  <si>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</si>
  <si>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</si>
  <si>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</si>
  <si>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</si>
  <si>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</si>
  <si>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</si>
  <si>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</si>
  <si>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</si>
  <si>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</si>
  <si>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</si>
  <si>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</si>
  <si>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</si>
  <si>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</si>
  <si>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</si>
  <si>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</si>
  <si>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</si>
  <si>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</si>
  <si>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</si>
  <si>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</si>
  <si>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</si>
  <si>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</si>
  <si>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</si>
  <si>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</si>
  <si>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</si>
  <si>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</si>
  <si>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</si>
  <si>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</si>
  <si>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</si>
  <si>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</si>
  <si>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</si>
  <si>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</si>
  <si>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</si>
  <si>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</si>
  <si>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</si>
  <si>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</si>
  <si>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</si>
  <si>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</si>
  <si>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</si>
  <si>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</si>
  <si>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</si>
  <si>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</si>
  <si>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</si>
  <si>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</si>
  <si>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</si>
  <si>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</si>
  <si>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</si>
  <si>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</si>
  <si>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</si>
  <si>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</si>
  <si>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</si>
  <si>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</si>
  <si>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</si>
  <si>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</si>
  <si>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</si>
  <si>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</si>
  <si>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</si>
  <si>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</si>
  <si>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</si>
  <si>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</si>
  <si>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</si>
  <si>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</si>
  <si>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</si>
  <si>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</si>
  <si>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</si>
  <si>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</si>
  <si>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</si>
  <si>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</si>
  <si>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</si>
  <si>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</si>
  <si>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</si>
  <si>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</si>
  <si>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</si>
  <si>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</si>
  <si>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</si>
  <si>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</si>
  <si>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</si>
  <si>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</si>
  <si>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</si>
  <si>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</si>
  <si>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</si>
  <si>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</si>
  <si>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</si>
  <si>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</si>
  <si>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</si>
  <si>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</si>
  <si>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</si>
  <si>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</si>
  <si>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</si>
  <si>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</si>
  <si>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</si>
  <si>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</si>
  <si>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</si>
  <si>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</si>
  <si>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</si>
  <si>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</si>
  <si>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</si>
  <si>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</si>
  <si>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</si>
  <si>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</si>
  <si>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</si>
  <si>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</si>
  <si>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</si>
  <si>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</si>
  <si>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</si>
  <si>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</si>
  <si>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</si>
  <si>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</si>
  <si>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</si>
  <si>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</si>
  <si>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</si>
  <si>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</si>
  <si>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</si>
  <si>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</si>
  <si>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</si>
  <si>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</si>
  <si>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</si>
  <si>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</si>
  <si>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</si>
  <si>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</si>
  <si>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</si>
  <si>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</si>
  <si>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</si>
  <si>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</si>
  <si>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</si>
  <si>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</si>
  <si>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</si>
  <si>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</si>
  <si>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</si>
  <si>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</si>
  <si>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</si>
  <si>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</si>
  <si>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</si>
  <si>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</si>
  <si>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</si>
  <si>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</si>
  <si>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</si>
  <si>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</si>
  <si>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</si>
  <si>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</si>
  <si>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</si>
  <si>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</si>
  <si>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</si>
  <si>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</si>
  <si>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</si>
  <si>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</si>
  <si>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</si>
  <si>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</si>
  <si>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</si>
  <si>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</si>
  <si>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</si>
  <si>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</si>
  <si>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</si>
  <si>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</si>
  <si>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</si>
  <si>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</si>
  <si>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</si>
  <si>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</si>
  <si>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</si>
  <si>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</si>
  <si>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</si>
  <si>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</si>
  <si>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</si>
  <si>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</si>
  <si>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</si>
  <si>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</si>
  <si>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</si>
  <si>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</si>
  <si>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</si>
  <si>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</si>
  <si>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</si>
  <si>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</si>
  <si>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</si>
  <si>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</si>
  <si>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</si>
  <si>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</si>
  <si>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</si>
  <si>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</si>
  <si>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</si>
  <si>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</si>
  <si>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</si>
  <si>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</si>
  <si>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</si>
  <si>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</si>
  <si>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</si>
  <si>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</si>
  <si>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</si>
  <si>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</si>
  <si>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</si>
  <si>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</si>
  <si>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</si>
  <si>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</si>
  <si>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</si>
  <si>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</si>
  <si>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</si>
  <si>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</si>
  <si>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</si>
  <si>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</si>
  <si>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</si>
  <si>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</si>
  <si>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</si>
  <si>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</si>
  <si>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</si>
  <si>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</si>
  <si>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</si>
  <si>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</si>
  <si>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</si>
  <si>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</si>
  <si>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</si>
  <si>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</si>
  <si>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</si>
  <si>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</si>
  <si>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</si>
  <si>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</si>
  <si>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</si>
  <si>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</si>
  <si>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</si>
  <si>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</si>
  <si>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</si>
  <si>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</si>
  <si>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</si>
  <si>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</si>
  <si>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</si>
  <si>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</si>
  <si>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</si>
  <si>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</si>
  <si>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</si>
  <si>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</si>
  <si>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</si>
  <si>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</si>
  <si>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</si>
  <si>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</si>
  <si>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</si>
  <si>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</si>
  <si>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</si>
  <si>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</si>
  <si>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</si>
  <si>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</si>
  <si>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</si>
  <si>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</si>
  <si>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</si>
  <si>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</si>
  <si>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</si>
  <si>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</si>
  <si>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</si>
  <si>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</si>
  <si>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</si>
  <si>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</si>
  <si>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</si>
  <si>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</si>
  <si>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</si>
  <si>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</si>
  <si>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</si>
  <si>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</si>
  <si>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</si>
  <si>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</si>
  <si>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</si>
  <si>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</si>
  <si>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</si>
  <si>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</si>
  <si>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</si>
  <si>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</si>
  <si>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</si>
  <si>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</si>
  <si>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</si>
  <si>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</si>
  <si>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</si>
  <si>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</si>
  <si>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</si>
  <si>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</si>
  <si>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</si>
  <si>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</si>
  <si>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</si>
  <si>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</si>
  <si>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</si>
  <si>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</si>
  <si>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</si>
  <si>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</si>
  <si>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</si>
  <si>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</si>
  <si>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</si>
  <si>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</si>
  <si>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</si>
  <si>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</si>
  <si>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</si>
  <si>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</si>
  <si>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</si>
  <si>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</si>
  <si>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</si>
  <si>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</si>
  <si>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</si>
  <si>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</si>
  <si>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</si>
  <si>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</si>
  <si>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</si>
  <si>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</si>
  <si>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</si>
  <si>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</si>
  <si>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</si>
  <si>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</si>
  <si>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</si>
  <si>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</si>
  <si>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</si>
  <si>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</si>
  <si>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</si>
  <si>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</si>
  <si>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</si>
  <si>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</si>
  <si>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</si>
  <si>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</si>
  <si>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</si>
  <si>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</si>
  <si>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</si>
  <si>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</si>
  <si>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</si>
  <si>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</si>
  <si>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</si>
  <si>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</si>
  <si>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</si>
  <si>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</si>
  <si>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</si>
  <si>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</si>
  <si>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</si>
  <si>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</si>
  <si>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</si>
  <si>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</si>
  <si>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</si>
  <si>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</si>
  <si>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</si>
  <si>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</si>
  <si>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</si>
  <si>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</si>
  <si>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</si>
  <si>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</si>
  <si>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</si>
  <si>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</si>
  <si>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</si>
  <si>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</si>
  <si>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</si>
  <si>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</si>
  <si>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CORRUPCION</t>
  </si>
  <si>
    <t>PROCESO: GESTIÓN DE  INNOVACION Y TIC</t>
  </si>
  <si>
    <t>Personal de planta insuficiente o sin las competencias necesarias para el proceso</t>
  </si>
  <si>
    <t>Proceso contractual (demora en los tiempo de respuesta)</t>
  </si>
  <si>
    <t>responsabilidad social y orden público</t>
  </si>
  <si>
    <t>Falta de Ética y Valores,  tráfico de influencias y abuso de confianza</t>
  </si>
  <si>
    <t>Deficiencia en la retencion del conocimiento</t>
  </si>
  <si>
    <t>Incremento de los delitos informáticos</t>
  </si>
  <si>
    <t>Insuficiente  Presupuesto para cumplir con el correcto funcionamiento del proceso de la entidad y metas del plan de desarrollo</t>
  </si>
  <si>
    <t xml:space="preserve">Constante innovación  y evolución tecnológica   </t>
  </si>
  <si>
    <t xml:space="preserve">Fallas producidas por el proveedor del servicio de internet.  </t>
  </si>
  <si>
    <t>Altas temperaturas o calor</t>
  </si>
  <si>
    <t>Eventos naturales</t>
  </si>
  <si>
    <t>Mala utilización de los recursos  tecnológicos por parte de los usuarios externos</t>
  </si>
  <si>
    <t>Deterioro físico de los centros digiales</t>
  </si>
  <si>
    <t>Cierre de contratos de serivicio de vigilancia y aseo.</t>
  </si>
  <si>
    <t>1. Búsqueda de alianzas estratégicas con entidades publica o privadas para adquirir recursos económicos o servicios</t>
  </si>
  <si>
    <t>4. Contratación de personal idóneo para el desarrollo de actividades en el grupo de ciencia, tecnología e innovación</t>
  </si>
  <si>
    <t>5. Producion de software desarrollado por funcionarios de la Secretaría de las TIC para mejorar la calidad de vida de los ciudadano.</t>
  </si>
  <si>
    <t>1. Convenios y alianzas con las entidades educativas para promover la trasnformación digital o brindar capacitaciones en apropiación de las TIC</t>
  </si>
  <si>
    <r>
      <rPr>
        <b/>
        <sz val="11"/>
        <color theme="1"/>
        <rFont val="Arial"/>
        <family val="2"/>
      </rPr>
      <t xml:space="preserve">F5;O5: </t>
    </r>
    <r>
      <rPr>
        <sz val="11"/>
        <color theme="1"/>
        <rFont val="Arial"/>
        <family val="2"/>
      </rPr>
      <t xml:space="preserve">Establecer procedimientos de entrega de informacion  para teceros a traves del catalogo de datos abiertos </t>
    </r>
  </si>
  <si>
    <t xml:space="preserve">2. Convocatorias de financiación por entes nacionales para la implementación de proyectos con enfoque CTeI y TIC </t>
  </si>
  <si>
    <t>3. Establecer Convenios con Universidades para  realizar proyectos de en investigacion  en  ciencia y tecnologia.</t>
  </si>
  <si>
    <r>
      <rPr>
        <b/>
        <sz val="11"/>
        <color theme="1"/>
        <rFont val="Arial"/>
        <family val="2"/>
      </rPr>
      <t>F3;O2;O3;O5:</t>
    </r>
    <r>
      <rPr>
        <sz val="11"/>
        <color theme="1"/>
        <rFont val="Arial"/>
        <family val="2"/>
      </rPr>
      <t xml:space="preserve"> Desarrollo de proyectos de innovación para presentar en covocatorias y adquirir recursos.</t>
    </r>
  </si>
  <si>
    <t>4. Lineamientos normativos para el fortalecimiento institucional en materia de tecnologías de la información y las comunicaciones a través del posicionamiento de los líderes de áreas TI.</t>
  </si>
  <si>
    <r>
      <rPr>
        <b/>
        <sz val="11"/>
        <color theme="1"/>
        <rFont val="Arial"/>
        <family val="2"/>
      </rPr>
      <t>F1;F4;O1;O5:</t>
    </r>
    <r>
      <rPr>
        <sz val="11"/>
        <color theme="1"/>
        <rFont val="Arial"/>
        <family val="2"/>
      </rPr>
      <t xml:space="preserve"> Convenios con el SENA y universidades para impulsar la transformación digital, la ciencia, la innovación e Investigación</t>
    </r>
  </si>
  <si>
    <t>5. Demanda por parte de la comunidad para el uso y  apropiacion de las Tic</t>
  </si>
  <si>
    <t>6. Obligotoriedad de Gobierno Digital ( Gobierno abierto, Tic para 
gestion, Tic para servicios, Tic para seguridad)</t>
  </si>
  <si>
    <t xml:space="preserve">7. Avance, desarrollo y actualización en el mercado de altas 
tecnologías  </t>
  </si>
  <si>
    <r>
      <rPr>
        <b/>
        <sz val="11"/>
        <color theme="1"/>
        <rFont val="Arial"/>
        <family val="2"/>
      </rPr>
      <t>A2;F5:</t>
    </r>
    <r>
      <rPr>
        <sz val="11"/>
        <color theme="1"/>
        <rFont val="Arial"/>
        <family val="2"/>
      </rPr>
      <t xml:space="preserve"> Estabalece un buen canal de comunicación con los otros pocesos para el apoyo de seguridad o vigilancia</t>
    </r>
  </si>
  <si>
    <r>
      <rPr>
        <b/>
        <sz val="11"/>
        <rFont val="Arial"/>
        <family val="2"/>
      </rPr>
      <t xml:space="preserve">A3;D3: </t>
    </r>
    <r>
      <rPr>
        <sz val="11"/>
        <rFont val="Arial"/>
        <family val="2"/>
      </rPr>
      <t>Cursos virtuales; Cursos Presenciales con Medidas de Bioseguridad</t>
    </r>
  </si>
  <si>
    <t>Cuando se realiza oferta Insstitucional del uso y apropiación de las Tic</t>
  </si>
  <si>
    <t>Mala imagen institucional y profesional</t>
  </si>
  <si>
    <t>Sanciones disciplinarias, penales y fiscales</t>
  </si>
  <si>
    <t>R1-C2</t>
  </si>
  <si>
    <t>R1-C1</t>
  </si>
  <si>
    <t>R1-C3</t>
  </si>
  <si>
    <t>IMPROBABLE</t>
  </si>
  <si>
    <t>EFICACIA: Índice de Cumplimiento= (Actividades ejecutadas *100 /Actividades programadas)</t>
  </si>
  <si>
    <t>Memorandos, Oficios o correos de solicitud</t>
  </si>
  <si>
    <t>Constantes cambios normativos (leyes, decretos, acuerdos) y declaratorias de emergencias</t>
  </si>
  <si>
    <t>Falta de regulación para controlar el Incremento de precios en las cotizaciones de los oferentes en la contratación de Bienes y servicios logísticos, operativos y tecnológicos</t>
  </si>
  <si>
    <t>Variación en los tipos de cambios monetarios y cambios normativos tributarios</t>
  </si>
  <si>
    <t>Ausentismo por disposiciones de trabajo en casa por aislamiento preventivo u obligatorio, previo cumplimiento de los requisitos normativos.</t>
  </si>
  <si>
    <t xml:space="preserve">Obsolescencia en la plataforma tecnológica (Hardware y Software) </t>
  </si>
  <si>
    <t>Deficiencias en el licenciamiento o uso de software no autorizado</t>
  </si>
  <si>
    <t>Deficiencia en la comunicación interna en el uso y manejo de la infraestructura fisica y tecnologica de los Centro de Experiencia Digital</t>
  </si>
  <si>
    <t xml:space="preserve">Obsolescencia del sistema de cableado estructurado existente </t>
  </si>
  <si>
    <t>Fallas de fluido eléctrico</t>
  </si>
  <si>
    <t xml:space="preserve">Deficiencia instalaciones eléctricas           </t>
  </si>
  <si>
    <t>Falta articulación con otras dependencias de la Administración para ejecutar eventos u oferta institucional</t>
  </si>
  <si>
    <t>Aislamiento preventivo obligatorio del usuario externo.</t>
  </si>
  <si>
    <t>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t>
  </si>
  <si>
    <t>2. Disponiblidad de recursos internos para dar continuidad del servicio de los puntos de conectividad y Centros de Experiencia Digital</t>
  </si>
  <si>
    <t>3. Formulación proyectos de CTeI y TIC para presentar en convocatorias y adquirir recursos.</t>
  </si>
  <si>
    <t>7. Apropiación del módulo (PISAMI) por parte de los administradores de los Centros de Experiencia Digital para aportar a la política de cero papel, brindar mejor atención al ciudadano y generación de estadísticas</t>
  </si>
  <si>
    <t>6. Articulación de ofertas institucionales presentadas por otras entidades.</t>
  </si>
  <si>
    <t>8. Oferta de proveedores de nuevas tendencias tecnológicas para el prestamos de servicios de infraestructura tecnológicas</t>
  </si>
  <si>
    <r>
      <rPr>
        <b/>
        <sz val="11"/>
        <color theme="1"/>
        <rFont val="Arial"/>
        <family val="2"/>
      </rPr>
      <t xml:space="preserve">D1;D2;O4: </t>
    </r>
    <r>
      <rPr>
        <sz val="11"/>
        <color theme="1"/>
        <rFont val="Arial"/>
        <family val="2"/>
      </rPr>
      <t>Fortalecer el grupo de Innovación con personal idóneo para el desarrollo de actividades propias de la Secretaria y el cumplimiento de metas del plan de desarrollo</t>
    </r>
  </si>
  <si>
    <r>
      <rPr>
        <b/>
        <sz val="11"/>
        <color theme="1"/>
        <rFont val="Arial"/>
        <family val="2"/>
      </rPr>
      <t xml:space="preserve">D3;O1;O3: </t>
    </r>
    <r>
      <rPr>
        <sz val="11"/>
        <color theme="1"/>
        <rFont val="Arial"/>
        <family val="2"/>
      </rPr>
      <t xml:space="preserve">Crear nuevos y manterner convenios de ofertas academicas gratuitas con aliados como el SENA, MINTIC, Universidades para el desarrollo de metas en apropiación y uso de las  TIC </t>
    </r>
  </si>
  <si>
    <r>
      <rPr>
        <b/>
        <sz val="11"/>
        <color theme="1"/>
        <rFont val="Arial"/>
        <family val="2"/>
      </rPr>
      <t xml:space="preserve">D3;O5;O6: </t>
    </r>
    <r>
      <rPr>
        <sz val="11"/>
        <color theme="1"/>
        <rFont val="Arial"/>
        <family val="2"/>
      </rPr>
      <t>Obligatoriedad de metas en el plan Desarrollo para la  asignacion de recursos metas para cubrir necesidades de la comunidad para el uso y gestion TIC  e Investigacion de ciencia y tecnologia</t>
    </r>
  </si>
  <si>
    <r>
      <rPr>
        <b/>
        <sz val="11"/>
        <color theme="1"/>
        <rFont val="Arial"/>
        <family val="2"/>
      </rPr>
      <t xml:space="preserve">D3;O2: </t>
    </r>
    <r>
      <rPr>
        <sz val="11"/>
        <color theme="1"/>
        <rFont val="Arial"/>
        <family val="2"/>
      </rPr>
      <t>Particiapación en convocatorias con el objeto de búsqueda de alianzas con entidades nacionales para adquirir recursos económicos.</t>
    </r>
  </si>
  <si>
    <r>
      <rPr>
        <b/>
        <sz val="11"/>
        <color theme="1"/>
        <rFont val="Arial"/>
        <family val="2"/>
      </rPr>
      <t xml:space="preserve">D4;D5;D6;D7;O8: </t>
    </r>
    <r>
      <rPr>
        <sz val="11"/>
        <color theme="1"/>
        <rFont val="Arial"/>
        <family val="2"/>
      </rPr>
      <t>Realizacion de estudios económicos y análisis de mercado para la celebracion de contratos de tecnologico con el objeto de mejorar la infraestructura tecnológica</t>
    </r>
  </si>
  <si>
    <r>
      <rPr>
        <b/>
        <sz val="11"/>
        <color theme="1"/>
        <rFont val="Arial"/>
        <family val="2"/>
      </rPr>
      <t xml:space="preserve">D9;O2;O6: </t>
    </r>
    <r>
      <rPr>
        <sz val="11"/>
        <color theme="1"/>
        <rFont val="Arial"/>
        <family val="2"/>
      </rPr>
      <t>Promover los CED mediante convenios con universidades para impulsar la transformación digital</t>
    </r>
  </si>
  <si>
    <r>
      <rPr>
        <b/>
        <sz val="11"/>
        <color theme="1"/>
        <rFont val="Arial"/>
        <family val="2"/>
      </rPr>
      <t>F1;O2: Participación en convocatorias para el desarrollo de</t>
    </r>
    <r>
      <rPr>
        <sz val="11"/>
        <color theme="1"/>
        <rFont val="Arial"/>
        <family val="2"/>
      </rPr>
      <t xml:space="preserve"> programas de Innovacion Ciencia y Tecnologia, con el objeto de optimizar los recursos</t>
    </r>
  </si>
  <si>
    <r>
      <rPr>
        <b/>
        <sz val="11"/>
        <color theme="1"/>
        <rFont val="Arial"/>
        <family val="2"/>
      </rPr>
      <t>A1;A3;D4;D5;D6;D7:</t>
    </r>
    <r>
      <rPr>
        <sz val="11"/>
        <color theme="1"/>
        <rFont val="Arial"/>
        <family val="2"/>
      </rPr>
      <t xml:space="preserve"> Desarrollo o aplicar el mapa de ruta del Plan Estratégico de TIC para Modernización de Hardware y Software. Procurando impactar a la comunidad con tecnología de última generación.</t>
    </r>
  </si>
  <si>
    <r>
      <rPr>
        <b/>
        <sz val="11"/>
        <color theme="1"/>
        <rFont val="Arial"/>
        <family val="2"/>
      </rPr>
      <t xml:space="preserve">A3;D8: </t>
    </r>
    <r>
      <rPr>
        <sz val="11"/>
        <color theme="1"/>
        <rFont val="Arial"/>
        <family val="2"/>
      </rPr>
      <t>Aplicar el procedimiento para efectuar mantenimiento a la infraestructura física, bienes muebles y recurso tecnológico.</t>
    </r>
  </si>
  <si>
    <r>
      <rPr>
        <b/>
        <sz val="10"/>
        <rFont val="Arial"/>
        <family val="2"/>
      </rPr>
      <t>D1;D2;D9;A2;A5</t>
    </r>
    <r>
      <rPr>
        <sz val="10"/>
        <rFont val="Arial"/>
        <family val="2"/>
      </rPr>
      <t xml:space="preserve">  Realizar denuncia a los entes que corresponda de acuerdo a la gravedad del incidente presentado</t>
    </r>
  </si>
  <si>
    <r>
      <rPr>
        <b/>
        <sz val="11"/>
        <color theme="1"/>
        <rFont val="Arial"/>
        <family val="2"/>
      </rPr>
      <t>A1;F2;F6:</t>
    </r>
    <r>
      <rPr>
        <sz val="11"/>
        <color theme="1"/>
        <rFont val="Arial"/>
        <family val="2"/>
      </rPr>
      <t xml:space="preserve"> Inclusion en el Plan de Compras de la entidad para la potencialiazar los CED</t>
    </r>
  </si>
  <si>
    <t>Que por falta de vigilancia o supervisión del Centro de Experiencia Digital se hurte o realicen uso indebido de los elementos tecnológicos.</t>
  </si>
  <si>
    <t>Deserción de participación ciudadana en los cursos ofertados por obsolescencia tecnológica</t>
  </si>
  <si>
    <t xml:space="preserve">Probabilidad de hurto y/o uso indebido de los equipos tecnológicos de la entidad para fines ilegales </t>
  </si>
  <si>
    <t>La combinación de factores tales como la Falta de ética y valores, tráfico de infuencia y abuso de confianza, deficiencia en la comunicación interna en el uso y manejo de la infraestructura física y tecnologica, y falta de comuicación entre procesos para salvalguardar los bienes de la entidad. Puede ocasionar la posiblidad de hurto de elementos tecnológicos, solicitar y/o recibir dadivas para la utilización de la infraestructura física y tecnologica para el beneficio de un privado teniendo como potenciales consecuencias la mala imagen institucional y profesional, reducción de la participación ciudadana en los recursos ofertados y afectación de las metas del plan de desarrollo y sanciones disciplinarias, penales y fiscales</t>
  </si>
  <si>
    <t>La Directora de Talento Humano anualmente define un cronograma para la socialización del código de integridad con el proposito de interiorizar en los servidores publicos los valores y principios institucionales. Cada secretaria o dependencia tiene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t>
  </si>
  <si>
    <t>Solicitar a la dependencia competente lo relacionado con pólizas de seguros de los bienes amparados (mobiliario y tecnológico), servicio de seguridad o vigilancia. 
Por parte de la Secretaría de las TIC capacitar al personal idóneo contratado en el buen uso de los Centros de Experiencia Digital, cumplimiento del reglamento interno, cumplimiento de obligaciones contractuales (responsabilidad en custodia del inventario físico)</t>
  </si>
  <si>
    <t xml:space="preserve">La secretaría de las TIC realiza reuniones, actas con los administradores asignados sobre la responsabilidad en custodia del inventario físico y el buen uso de los Centros de Experiencia Digital. Se solicita la socialización del Reglamento Interno de los CED a los ciudadanos </t>
  </si>
  <si>
    <t>Contratacion de Personal con Obligaciones afines a la responsabilidad de custodia de bienes</t>
  </si>
  <si>
    <t>Secretario de TIC
Asesor y/O Supervisor del punto CED</t>
  </si>
  <si>
    <r>
      <rPr>
        <b/>
        <sz val="10"/>
        <rFont val="Arial"/>
        <family val="2"/>
      </rPr>
      <t>D1;O5</t>
    </r>
    <r>
      <rPr>
        <sz val="10"/>
        <rFont val="Arial"/>
        <family val="2"/>
      </rPr>
      <t xml:space="preserve"> Realizar campañas de sensibilización a los usuarios de los CED con relación al buen uso y prácticas de la infraestructura física y tecnológica en concordancia con el reglamento interno de los mismos</t>
    </r>
  </si>
  <si>
    <r>
      <rPr>
        <b/>
        <sz val="11"/>
        <color theme="1"/>
        <rFont val="Arial"/>
        <family val="2"/>
      </rPr>
      <t xml:space="preserve">A2;A4;D9: </t>
    </r>
    <r>
      <rPr>
        <sz val="11"/>
        <color theme="1"/>
        <rFont val="Arial"/>
        <family val="2"/>
      </rPr>
      <t>Articulación con otros procesos para vigilancia del buen uso de las herramientas tecnológicas y supervisión o seguimientos a los servicios prestados por proveedores.</t>
    </r>
  </si>
  <si>
    <t xml:space="preserve">Registro fotografico
Reglamento interno del PVD </t>
  </si>
  <si>
    <t>Versión: 05</t>
  </si>
  <si>
    <t>Fecha: 21/02/2024</t>
  </si>
  <si>
    <t>Versión:05</t>
  </si>
  <si>
    <t>Codigo: FOR-13-PRO-SIG-05</t>
  </si>
  <si>
    <t>Codigo:FOR-13-PRO-SIG-05</t>
  </si>
  <si>
    <t>FOR-13-PRO-SIG-05</t>
  </si>
  <si>
    <t xml:space="preserve">Codigo:FOR-13-PRO-SIG-05                             </t>
  </si>
  <si>
    <t xml:space="preserve">Codigo: FOR-13-PRO-SIG-05         </t>
  </si>
  <si>
    <t>1/01/2025 - 31/12/2025</t>
  </si>
  <si>
    <t>Bimestre Enero Febrero</t>
  </si>
  <si>
    <t>Se Establece un buen canal de comunicación con la dirección de Recursos Físicos para el apoyo de seguridad o vigilancia; Solicitar vigilancia 24/7 en los Centros de Experiencia Digital, donde la alcaldía tiene mobiliario y elementos tecnológicos. La Dirección de Recursos Físicos actualmente cuenta con el contrato 975 de fecha 04/03//2025 por un periodo de ocho (8) meses, el cual tiene por objeto “contratar la prestación de servicios de vigilancia y seguridad privada con la utilización de medios tecnológicos (monitoreo de alarmas, circuito cerrado de televisión-cctv, arco, detectores de metales) para el funcionamiento en las sedes donde funcionan las dependencias de la alcaldía municipal de Ibagué”, y en el documento de Oferta Económica en la ficha técnica proceso de vigilancia - vigencia 2025, ítem # 28, 29 y 30 observa que se encuentra habilitado el servicio de vigilancia para los siguientes puntos
o	Vive Digital San Pedro Alejandrino
o	Vive Digital Barrio las Ferias
o	Vive Digital Barrio Jordán</t>
  </si>
  <si>
    <t>Durante el bimestre se cuenta con el siguiente personal dispuesto para los Centros de Experiencia Digital.
AÑO	CONTRATO	NOMBRE            	CED
2025	868	      Jesús Suarez Alba         Ferias
2025	1461	      Mónica Capera	             Jordán</t>
  </si>
  <si>
    <t>Durante el bimestre se realiza inducción al personal de contrato, donde se comparte información del Reglamento de Uso de los Centros de Experiencia Digital, en aras de dar cumplimiento al mismo.
-	03/03/2025 – Acta con Heidi Sierra
-	07/03/2025 – Acta con Jesús Suarez
-	03/04/2025 – Acta con Mónica Capera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</si>
</sst>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theme="1"/>
      <name val="Calibri"/>
      <family val="2"/>
      <scheme val="minor"/>
    </font>
    <font>
      <sz val="11"/>
      <color theme="1"/>
      <name val="Calibri"/>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0"/>
        <bgColor theme="0"/>
      </patternFill>
    </fill>
    <fill>
      <patternFill patternType="solid">
        <fgColor theme="9" tint="0.79998168889431442"/>
        <bgColor indexed="64"/>
      </patternFill>
    </fill>
    <fill>
      <patternFill patternType="solid">
        <fgColor theme="6" tint="0.7999816888943144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s>
  <cellStyleXfs count="2">
    <xf numFmtId="0" fontId="0" fillId="0" borderId="0"/>
    <xf numFmtId="0" fontId="51" fillId="0" borderId="0"/>
  </cellStyleXfs>
  <cellXfs count="98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7" xfId="0" applyBorder="1"/>
    <xf numFmtId="0" fontId="46" fillId="15" borderId="54" xfId="0" applyFont="1" applyFill="1" applyBorder="1" applyAlignment="1">
      <alignment horizontal="center" vertical="center" wrapText="1"/>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1" xfId="0" applyFont="1" applyBorder="1" applyAlignment="1" applyProtection="1">
      <alignment horizontal="center" vertical="center"/>
      <protection locked="0"/>
    </xf>
    <xf numFmtId="0" fontId="0" fillId="0" borderId="99" xfId="0" applyBorder="1" applyAlignment="1">
      <alignment horizontal="left" vertical="center" wrapText="1"/>
    </xf>
    <xf numFmtId="0" fontId="0" fillId="0" borderId="100" xfId="0" applyBorder="1" applyAlignment="1">
      <alignment horizontal="left" vertical="center" wrapText="1"/>
    </xf>
    <xf numFmtId="0" fontId="0" fillId="25" borderId="101" xfId="0" applyFill="1" applyBorder="1" applyAlignment="1">
      <alignment horizontal="left" vertical="center" wrapText="1"/>
    </xf>
    <xf numFmtId="0" fontId="1" fillId="0" borderId="101" xfId="0" applyFont="1" applyBorder="1" applyAlignment="1">
      <alignment horizontal="left" vertical="center" wrapText="1"/>
    </xf>
    <xf numFmtId="0" fontId="0" fillId="0" borderId="101" xfId="0" applyBorder="1" applyAlignment="1">
      <alignment horizontal="left" vertical="center" wrapText="1"/>
    </xf>
    <xf numFmtId="0" fontId="0" fillId="0" borderId="101" xfId="0" applyBorder="1" applyAlignment="1">
      <alignment vertical="top" wrapText="1"/>
    </xf>
    <xf numFmtId="0" fontId="1" fillId="0" borderId="101" xfId="0" applyFont="1" applyBorder="1" applyAlignment="1">
      <alignment vertical="top" wrapText="1"/>
    </xf>
    <xf numFmtId="0" fontId="0" fillId="0" borderId="102" xfId="0" applyBorder="1" applyAlignment="1">
      <alignment vertical="top" wrapText="1"/>
    </xf>
    <xf numFmtId="0" fontId="1" fillId="0" borderId="1" xfId="0" applyFont="1" applyBorder="1" applyAlignment="1" applyProtection="1">
      <alignment vertical="center" wrapText="1"/>
      <protection locked="0"/>
    </xf>
    <xf numFmtId="0" fontId="43" fillId="0" borderId="101" xfId="0" applyFont="1" applyBorder="1" applyAlignment="1">
      <alignment horizontal="center" vertical="center" wrapText="1"/>
    </xf>
    <xf numFmtId="0" fontId="0" fillId="0" borderId="101" xfId="0" applyBorder="1" applyAlignment="1">
      <alignment horizontal="center" vertical="center" wrapText="1"/>
    </xf>
    <xf numFmtId="0" fontId="1" fillId="5" borderId="5" xfId="0" applyFont="1" applyFill="1" applyBorder="1" applyAlignment="1">
      <alignment horizontal="left" vertical="center" wrapText="1"/>
    </xf>
    <xf numFmtId="0" fontId="1" fillId="5" borderId="5" xfId="0" applyFont="1" applyFill="1" applyBorder="1" applyAlignment="1">
      <alignment horizontal="left" wrapText="1"/>
    </xf>
    <xf numFmtId="0" fontId="7" fillId="0" borderId="10" xfId="0" applyFont="1" applyBorder="1" applyAlignment="1" applyProtection="1">
      <alignment horizontal="left" vertical="center" wrapText="1"/>
      <protection locked="0"/>
    </xf>
    <xf numFmtId="0" fontId="0" fillId="0" borderId="102" xfId="0" applyBorder="1" applyAlignment="1">
      <alignment horizontal="center" vertical="center"/>
    </xf>
    <xf numFmtId="0" fontId="0" fillId="0" borderId="101" xfId="0" applyBorder="1" applyAlignment="1">
      <alignment horizontal="center" vertical="center"/>
    </xf>
    <xf numFmtId="164" fontId="5" fillId="0" borderId="60" xfId="0" applyNumberFormat="1" applyFont="1" applyBorder="1" applyAlignment="1">
      <alignment horizontal="center" vertical="center"/>
    </xf>
    <xf numFmtId="0" fontId="0" fillId="0" borderId="95" xfId="0" applyBorder="1" applyAlignment="1" applyProtection="1">
      <alignment horizontal="center" vertical="top"/>
      <protection locked="0"/>
    </xf>
    <xf numFmtId="0" fontId="52" fillId="0" borderId="101" xfId="0"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5" fillId="26" borderId="1" xfId="0" applyFont="1" applyFill="1" applyBorder="1" applyAlignment="1">
      <alignment horizontal="center" vertical="center"/>
    </xf>
    <xf numFmtId="0" fontId="5" fillId="26" borderId="1" xfId="0" applyFont="1" applyFill="1" applyBorder="1" applyAlignment="1">
      <alignment horizontal="left" vertical="center" wrapText="1"/>
    </xf>
    <xf numFmtId="0" fontId="0" fillId="26" borderId="102" xfId="0" applyFill="1" applyBorder="1" applyAlignment="1">
      <alignment horizontal="center" vertical="center"/>
    </xf>
    <xf numFmtId="0" fontId="0" fillId="26" borderId="101" xfId="0" applyFill="1" applyBorder="1" applyAlignment="1">
      <alignment horizontal="center" vertical="center"/>
    </xf>
    <xf numFmtId="0" fontId="5" fillId="26" borderId="1" xfId="0" applyFont="1" applyFill="1" applyBorder="1" applyAlignment="1" applyProtection="1">
      <alignment horizontal="center" vertical="center"/>
      <protection locked="0"/>
    </xf>
    <xf numFmtId="164" fontId="5" fillId="26" borderId="60" xfId="0" applyNumberFormat="1" applyFont="1" applyFill="1" applyBorder="1" applyAlignment="1">
      <alignment horizontal="center" vertical="center"/>
    </xf>
    <xf numFmtId="0" fontId="0" fillId="26" borderId="96" xfId="0" applyFill="1" applyBorder="1"/>
    <xf numFmtId="0" fontId="0" fillId="0" borderId="103" xfId="0" applyBorder="1" applyAlignment="1">
      <alignment horizontal="center" vertical="center"/>
    </xf>
    <xf numFmtId="0" fontId="52" fillId="0" borderId="104" xfId="0" applyFont="1" applyBorder="1" applyAlignment="1">
      <alignment horizontal="center" vertical="center"/>
    </xf>
    <xf numFmtId="164" fontId="5" fillId="0" borderId="16" xfId="0" applyNumberFormat="1" applyFont="1" applyBorder="1" applyAlignment="1">
      <alignment horizontal="center" vertical="center"/>
    </xf>
    <xf numFmtId="0" fontId="0" fillId="0" borderId="85" xfId="0" applyBorder="1"/>
    <xf numFmtId="0" fontId="5" fillId="0" borderId="105" xfId="0" applyFont="1" applyBorder="1" applyAlignment="1">
      <alignment horizontal="center" vertical="center"/>
    </xf>
    <xf numFmtId="0" fontId="5" fillId="0" borderId="105" xfId="0" applyFont="1" applyBorder="1" applyAlignment="1">
      <alignment horizontal="left" vertical="center" wrapText="1"/>
    </xf>
    <xf numFmtId="0" fontId="0" fillId="0" borderId="106" xfId="0" applyBorder="1" applyAlignment="1">
      <alignment horizontal="center" vertical="center"/>
    </xf>
    <xf numFmtId="0" fontId="5" fillId="0" borderId="105" xfId="0" applyFont="1" applyBorder="1" applyAlignment="1" applyProtection="1">
      <alignment horizontal="center" vertical="center"/>
      <protection locked="0"/>
    </xf>
    <xf numFmtId="164" fontId="5" fillId="0" borderId="107" xfId="0" applyNumberFormat="1" applyFont="1" applyBorder="1" applyAlignment="1">
      <alignment horizontal="center" vertical="center"/>
    </xf>
    <xf numFmtId="0" fontId="0" fillId="0" borderId="108" xfId="0" applyBorder="1"/>
    <xf numFmtId="0" fontId="5" fillId="26" borderId="28" xfId="0" applyFont="1" applyFill="1" applyBorder="1" applyAlignment="1">
      <alignment horizontal="left" vertical="center" wrapText="1"/>
    </xf>
    <xf numFmtId="0" fontId="0" fillId="26" borderId="103" xfId="0" applyFill="1" applyBorder="1" applyAlignment="1">
      <alignment horizontal="center" vertical="center"/>
    </xf>
    <xf numFmtId="0" fontId="0" fillId="26" borderId="104" xfId="0" applyFill="1" applyBorder="1" applyAlignment="1">
      <alignment horizontal="center" vertical="center"/>
    </xf>
    <xf numFmtId="0" fontId="5" fillId="26" borderId="28" xfId="0" applyFont="1" applyFill="1" applyBorder="1" applyAlignment="1" applyProtection="1">
      <alignment horizontal="center" vertical="center"/>
      <protection locked="0"/>
    </xf>
    <xf numFmtId="0" fontId="5" fillId="26" borderId="28" xfId="0" applyFont="1" applyFill="1" applyBorder="1" applyAlignment="1">
      <alignment horizontal="center" vertical="center"/>
    </xf>
    <xf numFmtId="164" fontId="5" fillId="26" borderId="16" xfId="0" applyNumberFormat="1" applyFont="1" applyFill="1" applyBorder="1" applyAlignment="1">
      <alignment horizontal="center" vertical="center"/>
    </xf>
    <xf numFmtId="0" fontId="0" fillId="26" borderId="85" xfId="0" applyFill="1" applyBorder="1"/>
    <xf numFmtId="0" fontId="8" fillId="0" borderId="20" xfId="0" applyFont="1" applyBorder="1" applyAlignment="1">
      <alignment vertical="center" wrapText="1"/>
    </xf>
    <xf numFmtId="0" fontId="8" fillId="0" borderId="45" xfId="0" applyFont="1" applyBorder="1" applyAlignment="1">
      <alignment vertical="center" wrapText="1"/>
    </xf>
    <xf numFmtId="0" fontId="15" fillId="5" borderId="14" xfId="0" applyFont="1" applyFill="1" applyBorder="1" applyAlignment="1">
      <alignment horizontal="center" vertical="center"/>
    </xf>
    <xf numFmtId="0" fontId="7" fillId="0" borderId="0" xfId="0" applyFont="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1" applyFont="1" applyBorder="1" applyAlignment="1" applyProtection="1">
      <alignment horizontal="left" vertical="center" wrapText="1"/>
      <protection locked="0"/>
    </xf>
    <xf numFmtId="0" fontId="23" fillId="0" borderId="62" xfId="1"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0" borderId="1" xfId="1"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1"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0" xfId="1" applyFont="1" applyBorder="1" applyAlignment="1" applyProtection="1">
      <alignment horizontal="left" vertical="center" wrapText="1"/>
      <protection locked="0"/>
    </xf>
    <xf numFmtId="0" fontId="1" fillId="0" borderId="62" xfId="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56" xfId="1" applyFont="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27" borderId="1" xfId="1" applyFont="1" applyFill="1" applyBorder="1" applyAlignment="1" applyProtection="1">
      <alignment horizontal="left" vertical="center" wrapText="1"/>
      <protection locked="0"/>
    </xf>
    <xf numFmtId="0" fontId="1" fillId="0" borderId="1" xfId="1" applyFont="1" applyBorder="1" applyAlignment="1" applyProtection="1">
      <alignment horizontal="center" vertical="center"/>
      <protection locked="0"/>
    </xf>
    <xf numFmtId="0" fontId="23" fillId="3" borderId="1" xfId="1"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1" applyFont="1" applyFill="1" applyBorder="1" applyAlignment="1" applyProtection="1">
      <alignment horizontal="left" vertical="center"/>
      <protection locked="0"/>
    </xf>
    <xf numFmtId="0" fontId="23" fillId="3" borderId="56" xfId="1" applyFont="1" applyFill="1" applyBorder="1" applyAlignment="1" applyProtection="1">
      <alignment horizontal="left" vertical="center"/>
      <protection locked="0"/>
    </xf>
    <xf numFmtId="0" fontId="23" fillId="3" borderId="62" xfId="1" applyFont="1" applyFill="1" applyBorder="1" applyAlignment="1" applyProtection="1">
      <alignment horizontal="left" vertical="center"/>
      <protection locked="0"/>
    </xf>
    <xf numFmtId="0" fontId="1" fillId="27" borderId="60" xfId="1" applyFont="1" applyFill="1" applyBorder="1" applyAlignment="1" applyProtection="1">
      <alignment horizontal="left" vertical="center" wrapText="1"/>
      <protection locked="0"/>
    </xf>
    <xf numFmtId="0" fontId="1" fillId="27" borderId="62" xfId="1" applyFont="1" applyFill="1" applyBorder="1" applyAlignment="1" applyProtection="1">
      <alignment horizontal="left" vertical="center" wrapText="1"/>
      <protection locked="0"/>
    </xf>
    <xf numFmtId="0" fontId="23" fillId="27" borderId="60" xfId="1" applyFont="1" applyFill="1" applyBorder="1" applyAlignment="1" applyProtection="1">
      <alignment horizontal="left" vertical="center" wrapText="1"/>
      <protection locked="0"/>
    </xf>
    <xf numFmtId="0" fontId="25" fillId="27" borderId="62" xfId="1"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27" borderId="1" xfId="1" applyFont="1" applyFill="1" applyBorder="1" applyAlignment="1" applyProtection="1">
      <alignment horizontal="left" vertical="center" wrapText="1"/>
      <protection locked="0"/>
    </xf>
    <xf numFmtId="0" fontId="43" fillId="0" borderId="60" xfId="1" applyFont="1" applyBorder="1" applyAlignment="1" applyProtection="1">
      <alignment horizontal="left" vertical="center" wrapText="1"/>
      <protection locked="0"/>
    </xf>
    <xf numFmtId="0" fontId="43" fillId="0" borderId="62" xfId="1" applyFont="1" applyBorder="1" applyAlignment="1" applyProtection="1">
      <alignment horizontal="left" vertical="center" wrapText="1"/>
      <protection locked="0"/>
    </xf>
    <xf numFmtId="0" fontId="1" fillId="0" borderId="60" xfId="1" applyFont="1" applyBorder="1" applyAlignment="1" applyProtection="1">
      <alignment horizontal="center" vertical="center" wrapText="1"/>
      <protection locked="0"/>
    </xf>
    <xf numFmtId="0" fontId="1" fillId="0" borderId="56" xfId="1" applyFont="1" applyBorder="1" applyAlignment="1" applyProtection="1">
      <alignment horizontal="center" vertical="center" wrapText="1"/>
      <protection locked="0"/>
    </xf>
    <xf numFmtId="0" fontId="1" fillId="0" borderId="62" xfId="1" applyFont="1" applyBorder="1" applyAlignment="1" applyProtection="1">
      <alignment horizontal="center" vertical="center" wrapText="1"/>
      <protection locked="0"/>
    </xf>
    <xf numFmtId="0" fontId="23" fillId="3" borderId="60" xfId="1" applyFont="1" applyFill="1" applyBorder="1" applyAlignment="1" applyProtection="1">
      <alignment horizontal="left" vertical="center" wrapText="1"/>
      <protection locked="0"/>
    </xf>
    <xf numFmtId="0" fontId="23" fillId="3" borderId="62" xfId="1"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 fillId="0" borderId="14" xfId="1" applyFont="1" applyBorder="1" applyAlignment="1" applyProtection="1">
      <alignment horizontal="left" vertical="center" wrapText="1"/>
      <protection locked="0"/>
    </xf>
    <xf numFmtId="0" fontId="1" fillId="0" borderId="15" xfId="1"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43" fillId="3" borderId="60" xfId="1" applyFont="1" applyFill="1" applyBorder="1" applyAlignment="1" applyProtection="1">
      <alignment horizontal="left" vertical="center" wrapText="1"/>
      <protection locked="0"/>
    </xf>
    <xf numFmtId="0" fontId="43" fillId="3" borderId="62" xfId="1"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43" fillId="0" borderId="18" xfId="0" applyFont="1" applyBorder="1" applyAlignment="1">
      <alignment horizontal="center" vertical="center" wrapText="1"/>
    </xf>
    <xf numFmtId="0" fontId="43" fillId="0" borderId="16"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cellXfs>
  <cellStyles count="2">
    <cellStyle name="Normal" xfId="0" builtinId="0"/>
    <cellStyle name="Normal 2" xfId="1" xr:uid="{00000000-0005-0000-0000-00000100000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6.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183413</xdr:colOff>
      <xdr:row>3</xdr:row>
      <xdr:rowOff>179916</xdr:rowOff>
    </xdr:to>
    <xdr:pic>
      <xdr:nvPicPr>
        <xdr:cNvPr id="30" name="Imagen 29">
          <a:extLst>
            <a:ext uri="{FF2B5EF4-FFF2-40B4-BE49-F238E27FC236}">
              <a16:creationId xmlns:a16="http://schemas.microsoft.com/office/drawing/2014/main" id="{6EC1DB7E-CA0D-C942-6617-C2134F3ACD0F}"/>
            </a:ext>
          </a:extLst>
        </xdr:cNvPr>
        <xdr:cNvPicPr>
          <a:picLocks noChangeAspect="1"/>
        </xdr:cNvPicPr>
      </xdr:nvPicPr>
      <xdr:blipFill>
        <a:blip xmlns:r="http://schemas.openxmlformats.org/officeDocument/2006/relationships" r:embed="rId14"/>
        <a:stretch>
          <a:fillRect/>
        </a:stretch>
      </xdr:blipFill>
      <xdr:spPr>
        <a:xfrm>
          <a:off x="0" y="0"/>
          <a:ext cx="2437663" cy="931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34636</xdr:colOff>
      <xdr:row>0</xdr:row>
      <xdr:rowOff>320387</xdr:rowOff>
    </xdr:from>
    <xdr:to>
      <xdr:col>1</xdr:col>
      <xdr:colOff>8659</xdr:colOff>
      <xdr:row>4</xdr:row>
      <xdr:rowOff>9321</xdr:rowOff>
    </xdr:to>
    <xdr:pic>
      <xdr:nvPicPr>
        <xdr:cNvPr id="2" name="Imagen 1">
          <a:extLst>
            <a:ext uri="{FF2B5EF4-FFF2-40B4-BE49-F238E27FC236}">
              <a16:creationId xmlns:a16="http://schemas.microsoft.com/office/drawing/2014/main" id="{E675B6A1-3704-B290-D0CF-943748E4D98E}"/>
            </a:ext>
          </a:extLst>
        </xdr:cNvPr>
        <xdr:cNvPicPr>
          <a:picLocks noChangeAspect="1"/>
        </xdr:cNvPicPr>
      </xdr:nvPicPr>
      <xdr:blipFill>
        <a:blip xmlns:r="http://schemas.openxmlformats.org/officeDocument/2006/relationships" r:embed="rId2"/>
        <a:stretch>
          <a:fillRect/>
        </a:stretch>
      </xdr:blipFill>
      <xdr:spPr>
        <a:xfrm>
          <a:off x="34636" y="320387"/>
          <a:ext cx="2086841" cy="7972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1</xdr:rowOff>
    </xdr:from>
    <xdr:to>
      <xdr:col>1</xdr:col>
      <xdr:colOff>1</xdr:colOff>
      <xdr:row>3</xdr:row>
      <xdr:rowOff>189836</xdr:rowOff>
    </xdr:to>
    <xdr:pic>
      <xdr:nvPicPr>
        <xdr:cNvPr id="4" name="Imagen 3">
          <a:extLst>
            <a:ext uri="{FF2B5EF4-FFF2-40B4-BE49-F238E27FC236}">
              <a16:creationId xmlns:a16="http://schemas.microsoft.com/office/drawing/2014/main" id="{BD0F0426-91A2-A834-3B9D-6228384ADBE7}"/>
            </a:ext>
          </a:extLst>
        </xdr:cNvPr>
        <xdr:cNvPicPr>
          <a:picLocks noChangeAspect="1"/>
        </xdr:cNvPicPr>
      </xdr:nvPicPr>
      <xdr:blipFill>
        <a:blip xmlns:r="http://schemas.openxmlformats.org/officeDocument/2006/relationships" r:embed="rId2"/>
        <a:stretch>
          <a:fillRect/>
        </a:stretch>
      </xdr:blipFill>
      <xdr:spPr>
        <a:xfrm>
          <a:off x="1" y="1"/>
          <a:ext cx="2266950" cy="8661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xdr:colOff>
      <xdr:row>1</xdr:row>
      <xdr:rowOff>76200</xdr:rowOff>
    </xdr:from>
    <xdr:to>
      <xdr:col>2</xdr:col>
      <xdr:colOff>9526</xdr:colOff>
      <xdr:row>4</xdr:row>
      <xdr:rowOff>19050</xdr:rowOff>
    </xdr:to>
    <xdr:pic>
      <xdr:nvPicPr>
        <xdr:cNvPr id="23" name="Imagen 22">
          <a:extLst>
            <a:ext uri="{FF2B5EF4-FFF2-40B4-BE49-F238E27FC236}">
              <a16:creationId xmlns:a16="http://schemas.microsoft.com/office/drawing/2014/main" id="{5E199C51-496A-6F60-7262-5E4B0D9E3BC1}"/>
            </a:ext>
          </a:extLst>
        </xdr:cNvPr>
        <xdr:cNvPicPr>
          <a:picLocks noChangeAspect="1"/>
        </xdr:cNvPicPr>
      </xdr:nvPicPr>
      <xdr:blipFill>
        <a:blip xmlns:r="http://schemas.openxmlformats.org/officeDocument/2006/relationships" r:embed="rId3"/>
        <a:stretch>
          <a:fillRect/>
        </a:stretch>
      </xdr:blipFill>
      <xdr:spPr>
        <a:xfrm>
          <a:off x="1" y="266700"/>
          <a:ext cx="1981200" cy="771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10584</xdr:rowOff>
    </xdr:from>
    <xdr:to>
      <xdr:col>1</xdr:col>
      <xdr:colOff>21168</xdr:colOff>
      <xdr:row>4</xdr:row>
      <xdr:rowOff>14697</xdr:rowOff>
    </xdr:to>
    <xdr:pic>
      <xdr:nvPicPr>
        <xdr:cNvPr id="2" name="Imagen 1">
          <a:extLst>
            <a:ext uri="{FF2B5EF4-FFF2-40B4-BE49-F238E27FC236}">
              <a16:creationId xmlns:a16="http://schemas.microsoft.com/office/drawing/2014/main" id="{AE6EF437-0D9A-BE78-F397-A385756BBD68}"/>
            </a:ext>
          </a:extLst>
        </xdr:cNvPr>
        <xdr:cNvPicPr>
          <a:picLocks noChangeAspect="1"/>
        </xdr:cNvPicPr>
      </xdr:nvPicPr>
      <xdr:blipFill>
        <a:blip xmlns:r="http://schemas.openxmlformats.org/officeDocument/2006/relationships" r:embed="rId2"/>
        <a:stretch>
          <a:fillRect/>
        </a:stretch>
      </xdr:blipFill>
      <xdr:spPr>
        <a:xfrm>
          <a:off x="0" y="211667"/>
          <a:ext cx="2095501" cy="8613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107156</xdr:rowOff>
    </xdr:from>
    <xdr:to>
      <xdr:col>1</xdr:col>
      <xdr:colOff>11906</xdr:colOff>
      <xdr:row>4</xdr:row>
      <xdr:rowOff>7318</xdr:rowOff>
    </xdr:to>
    <xdr:pic>
      <xdr:nvPicPr>
        <xdr:cNvPr id="4" name="Imagen 3">
          <a:extLst>
            <a:ext uri="{FF2B5EF4-FFF2-40B4-BE49-F238E27FC236}">
              <a16:creationId xmlns:a16="http://schemas.microsoft.com/office/drawing/2014/main" id="{05F2C820-8FD1-A315-3AB8-54E445A47259}"/>
            </a:ext>
          </a:extLst>
        </xdr:cNvPr>
        <xdr:cNvPicPr>
          <a:picLocks noChangeAspect="1"/>
        </xdr:cNvPicPr>
      </xdr:nvPicPr>
      <xdr:blipFill>
        <a:blip xmlns:r="http://schemas.openxmlformats.org/officeDocument/2006/relationships" r:embed="rId2"/>
        <a:stretch>
          <a:fillRect/>
        </a:stretch>
      </xdr:blipFill>
      <xdr:spPr>
        <a:xfrm>
          <a:off x="47625" y="107156"/>
          <a:ext cx="2512219" cy="9598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662940</xdr:colOff>
      <xdr:row>0</xdr:row>
      <xdr:rowOff>28585</xdr:rowOff>
    </xdr:from>
    <xdr:to>
      <xdr:col>10</xdr:col>
      <xdr:colOff>457200</xdr:colOff>
      <xdr:row>3</xdr:row>
      <xdr:rowOff>154849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0480" y="28585"/>
          <a:ext cx="586740" cy="674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281940</xdr:colOff>
      <xdr:row>10</xdr:row>
      <xdr:rowOff>72117</xdr:rowOff>
    </xdr:from>
    <xdr:to>
      <xdr:col>19</xdr:col>
      <xdr:colOff>608172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951720" y="2449557"/>
          <a:ext cx="5873592"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28575</xdr:colOff>
      <xdr:row>0</xdr:row>
      <xdr:rowOff>180975</xdr:rowOff>
    </xdr:from>
    <xdr:to>
      <xdr:col>2</xdr:col>
      <xdr:colOff>414</xdr:colOff>
      <xdr:row>3</xdr:row>
      <xdr:rowOff>180975</xdr:rowOff>
    </xdr:to>
    <xdr:pic>
      <xdr:nvPicPr>
        <xdr:cNvPr id="8" name="Imagen 7">
          <a:extLst>
            <a:ext uri="{FF2B5EF4-FFF2-40B4-BE49-F238E27FC236}">
              <a16:creationId xmlns:a16="http://schemas.microsoft.com/office/drawing/2014/main" id="{0390E287-510D-C5F3-F2B0-BCCFD10A682E}"/>
            </a:ext>
          </a:extLst>
        </xdr:cNvPr>
        <xdr:cNvPicPr>
          <a:picLocks noChangeAspect="1"/>
        </xdr:cNvPicPr>
      </xdr:nvPicPr>
      <xdr:blipFill>
        <a:blip xmlns:r="http://schemas.openxmlformats.org/officeDocument/2006/relationships" r:embed="rId3"/>
        <a:stretch>
          <a:fillRect/>
        </a:stretch>
      </xdr:blipFill>
      <xdr:spPr>
        <a:xfrm>
          <a:off x="28575" y="180975"/>
          <a:ext cx="1495839" cy="571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702436</xdr:colOff>
      <xdr:row>8</xdr:row>
      <xdr:rowOff>500064</xdr:rowOff>
    </xdr:from>
    <xdr:to>
      <xdr:col>29</xdr:col>
      <xdr:colOff>690530</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26324686" y="2440783"/>
          <a:ext cx="4560094" cy="5758656"/>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23</xdr:col>
      <xdr:colOff>107124</xdr:colOff>
      <xdr:row>10</xdr:row>
      <xdr:rowOff>23813</xdr:rowOff>
    </xdr:from>
    <xdr:to>
      <xdr:col>23</xdr:col>
      <xdr:colOff>607187</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25729374"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69272</xdr:rowOff>
    </xdr:from>
    <xdr:to>
      <xdr:col>1</xdr:col>
      <xdr:colOff>2110</xdr:colOff>
      <xdr:row>3</xdr:row>
      <xdr:rowOff>190500</xdr:rowOff>
    </xdr:to>
    <xdr:pic>
      <xdr:nvPicPr>
        <xdr:cNvPr id="2" name="Imagen 1">
          <a:extLst>
            <a:ext uri="{FF2B5EF4-FFF2-40B4-BE49-F238E27FC236}">
              <a16:creationId xmlns:a16="http://schemas.microsoft.com/office/drawing/2014/main" id="{F8D2D51E-3990-A495-1BCA-77E227218C8C}"/>
            </a:ext>
          </a:extLst>
        </xdr:cNvPr>
        <xdr:cNvPicPr>
          <a:picLocks noChangeAspect="1"/>
        </xdr:cNvPicPr>
      </xdr:nvPicPr>
      <xdr:blipFill>
        <a:blip xmlns:r="http://schemas.openxmlformats.org/officeDocument/2006/relationships" r:embed="rId2"/>
        <a:stretch>
          <a:fillRect/>
        </a:stretch>
      </xdr:blipFill>
      <xdr:spPr>
        <a:xfrm>
          <a:off x="0" y="69272"/>
          <a:ext cx="1881133" cy="718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29308</xdr:rowOff>
    </xdr:from>
    <xdr:to>
      <xdr:col>1</xdr:col>
      <xdr:colOff>14654</xdr:colOff>
      <xdr:row>4</xdr:row>
      <xdr:rowOff>15798</xdr:rowOff>
    </xdr:to>
    <xdr:pic>
      <xdr:nvPicPr>
        <xdr:cNvPr id="2" name="Imagen 1">
          <a:extLst>
            <a:ext uri="{FF2B5EF4-FFF2-40B4-BE49-F238E27FC236}">
              <a16:creationId xmlns:a16="http://schemas.microsoft.com/office/drawing/2014/main" id="{4858148B-E337-0A73-92B9-C5848609B26F}"/>
            </a:ext>
          </a:extLst>
        </xdr:cNvPr>
        <xdr:cNvPicPr>
          <a:picLocks noChangeAspect="1"/>
        </xdr:cNvPicPr>
      </xdr:nvPicPr>
      <xdr:blipFill>
        <a:blip xmlns:r="http://schemas.openxmlformats.org/officeDocument/2006/relationships" r:embed="rId2"/>
        <a:stretch>
          <a:fillRect/>
        </a:stretch>
      </xdr:blipFill>
      <xdr:spPr>
        <a:xfrm>
          <a:off x="0" y="29308"/>
          <a:ext cx="1978269" cy="755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22</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24</xdr:row>
      <xdr:rowOff>288633</xdr:rowOff>
    </xdr:from>
    <xdr:to>
      <xdr:col>0</xdr:col>
      <xdr:colOff>1</xdr:colOff>
      <xdr:row>38</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39</xdr:row>
      <xdr:rowOff>0</xdr:rowOff>
    </xdr:from>
    <xdr:to>
      <xdr:col>0</xdr:col>
      <xdr:colOff>2</xdr:colOff>
      <xdr:row>39</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0</xdr:rowOff>
        </xdr:from>
        <xdr:to>
          <xdr:col>19</xdr:col>
          <xdr:colOff>906780</xdr:colOff>
          <xdr:row>21</xdr:row>
          <xdr:rowOff>259080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0</xdr:rowOff>
        </xdr:from>
        <xdr:to>
          <xdr:col>19</xdr:col>
          <xdr:colOff>906780</xdr:colOff>
          <xdr:row>39</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31752</xdr:colOff>
      <xdr:row>0</xdr:row>
      <xdr:rowOff>47627</xdr:rowOff>
    </xdr:from>
    <xdr:to>
      <xdr:col>1</xdr:col>
      <xdr:colOff>1944689</xdr:colOff>
      <xdr:row>3</xdr:row>
      <xdr:rowOff>4010</xdr:rowOff>
    </xdr:to>
    <xdr:pic>
      <xdr:nvPicPr>
        <xdr:cNvPr id="8" name="Imagen 7">
          <a:extLst>
            <a:ext uri="{FF2B5EF4-FFF2-40B4-BE49-F238E27FC236}">
              <a16:creationId xmlns:a16="http://schemas.microsoft.com/office/drawing/2014/main" id="{59483C37-E505-3769-26C0-AF1353D0AD88}"/>
            </a:ext>
          </a:extLst>
        </xdr:cNvPr>
        <xdr:cNvPicPr>
          <a:picLocks noChangeAspect="1"/>
        </xdr:cNvPicPr>
      </xdr:nvPicPr>
      <xdr:blipFill>
        <a:blip xmlns:r="http://schemas.openxmlformats.org/officeDocument/2006/relationships" r:embed="rId2"/>
        <a:stretch>
          <a:fillRect/>
        </a:stretch>
      </xdr:blipFill>
      <xdr:spPr>
        <a:xfrm>
          <a:off x="31752" y="47627"/>
          <a:ext cx="2254250" cy="8612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43296</xdr:colOff>
      <xdr:row>0</xdr:row>
      <xdr:rowOff>0</xdr:rowOff>
    </xdr:from>
    <xdr:to>
      <xdr:col>0</xdr:col>
      <xdr:colOff>1982932</xdr:colOff>
      <xdr:row>3</xdr:row>
      <xdr:rowOff>169557</xdr:rowOff>
    </xdr:to>
    <xdr:pic>
      <xdr:nvPicPr>
        <xdr:cNvPr id="2" name="Imagen 1">
          <a:extLst>
            <a:ext uri="{FF2B5EF4-FFF2-40B4-BE49-F238E27FC236}">
              <a16:creationId xmlns:a16="http://schemas.microsoft.com/office/drawing/2014/main" id="{0B64F7CF-A675-0901-F632-0DC6F1D7DF34}"/>
            </a:ext>
          </a:extLst>
        </xdr:cNvPr>
        <xdr:cNvPicPr>
          <a:picLocks noChangeAspect="1"/>
        </xdr:cNvPicPr>
      </xdr:nvPicPr>
      <xdr:blipFill>
        <a:blip xmlns:r="http://schemas.openxmlformats.org/officeDocument/2006/relationships" r:embed="rId2"/>
        <a:stretch>
          <a:fillRect/>
        </a:stretch>
      </xdr:blipFill>
      <xdr:spPr>
        <a:xfrm>
          <a:off x="43296" y="0"/>
          <a:ext cx="1939636" cy="7410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23814</xdr:colOff>
      <xdr:row>0</xdr:row>
      <xdr:rowOff>0</xdr:rowOff>
    </xdr:from>
    <xdr:to>
      <xdr:col>2</xdr:col>
      <xdr:colOff>1226345</xdr:colOff>
      <xdr:row>4</xdr:row>
      <xdr:rowOff>22151</xdr:rowOff>
    </xdr:to>
    <xdr:pic>
      <xdr:nvPicPr>
        <xdr:cNvPr id="4" name="Imagen 3">
          <a:extLst>
            <a:ext uri="{FF2B5EF4-FFF2-40B4-BE49-F238E27FC236}">
              <a16:creationId xmlns:a16="http://schemas.microsoft.com/office/drawing/2014/main" id="{96EC1C9D-2085-0D03-921E-6D86F8890509}"/>
            </a:ext>
          </a:extLst>
        </xdr:cNvPr>
        <xdr:cNvPicPr>
          <a:picLocks noChangeAspect="1"/>
        </xdr:cNvPicPr>
      </xdr:nvPicPr>
      <xdr:blipFill>
        <a:blip xmlns:r="http://schemas.openxmlformats.org/officeDocument/2006/relationships" r:embed="rId2"/>
        <a:stretch>
          <a:fillRect/>
        </a:stretch>
      </xdr:blipFill>
      <xdr:spPr>
        <a:xfrm>
          <a:off x="23814" y="0"/>
          <a:ext cx="2083594" cy="7960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2062445</xdr:colOff>
      <xdr:row>3</xdr:row>
      <xdr:rowOff>51954</xdr:rowOff>
    </xdr:to>
    <xdr:pic>
      <xdr:nvPicPr>
        <xdr:cNvPr id="4" name="Imagen 3">
          <a:extLst>
            <a:ext uri="{FF2B5EF4-FFF2-40B4-BE49-F238E27FC236}">
              <a16:creationId xmlns:a16="http://schemas.microsoft.com/office/drawing/2014/main" id="{95D191BA-FAD3-4637-0DF5-43C0AADE1919}"/>
            </a:ext>
          </a:extLst>
        </xdr:cNvPr>
        <xdr:cNvPicPr>
          <a:picLocks noChangeAspect="1"/>
        </xdr:cNvPicPr>
      </xdr:nvPicPr>
      <xdr:blipFill>
        <a:blip xmlns:r="http://schemas.openxmlformats.org/officeDocument/2006/relationships" r:embed="rId2"/>
        <a:stretch>
          <a:fillRect/>
        </a:stretch>
      </xdr:blipFill>
      <xdr:spPr>
        <a:xfrm>
          <a:off x="0" y="0"/>
          <a:ext cx="2062445" cy="7879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85725</xdr:rowOff>
    </xdr:from>
    <xdr:to>
      <xdr:col>0</xdr:col>
      <xdr:colOff>2057483</xdr:colOff>
      <xdr:row>3</xdr:row>
      <xdr:rowOff>123825</xdr:rowOff>
    </xdr:to>
    <xdr:pic>
      <xdr:nvPicPr>
        <xdr:cNvPr id="4" name="Imagen 3">
          <a:extLst>
            <a:ext uri="{FF2B5EF4-FFF2-40B4-BE49-F238E27FC236}">
              <a16:creationId xmlns:a16="http://schemas.microsoft.com/office/drawing/2014/main" id="{365A374E-34B7-1352-5AFD-E30FDEE257E6}"/>
            </a:ext>
          </a:extLst>
        </xdr:cNvPr>
        <xdr:cNvPicPr>
          <a:picLocks noChangeAspect="1"/>
        </xdr:cNvPicPr>
      </xdr:nvPicPr>
      <xdr:blipFill>
        <a:blip xmlns:r="http://schemas.openxmlformats.org/officeDocument/2006/relationships" r:embed="rId2"/>
        <a:stretch>
          <a:fillRect/>
        </a:stretch>
      </xdr:blipFill>
      <xdr:spPr>
        <a:xfrm>
          <a:off x="38100" y="85725"/>
          <a:ext cx="2019383" cy="77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image" Target="../media/image16.emf"/><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J6" sqref="J6"/>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52"/>
      <c r="B1" s="361" t="s">
        <v>264</v>
      </c>
      <c r="C1" s="362"/>
      <c r="D1" s="363"/>
      <c r="E1" s="280" t="s">
        <v>473</v>
      </c>
      <c r="F1" s="355"/>
    </row>
    <row r="2" spans="1:7" x14ac:dyDescent="0.25">
      <c r="A2" s="353"/>
      <c r="B2" s="364"/>
      <c r="C2" s="365"/>
      <c r="D2" s="366"/>
      <c r="E2" s="281" t="s">
        <v>469</v>
      </c>
      <c r="F2" s="356"/>
    </row>
    <row r="3" spans="1:7" ht="15" customHeight="1" x14ac:dyDescent="0.25">
      <c r="A3" s="353"/>
      <c r="B3" s="364"/>
      <c r="C3" s="365"/>
      <c r="D3" s="366"/>
      <c r="E3" s="281" t="s">
        <v>470</v>
      </c>
      <c r="F3" s="356"/>
    </row>
    <row r="4" spans="1:7" ht="14.4" thickBot="1" x14ac:dyDescent="0.3">
      <c r="A4" s="354"/>
      <c r="B4" s="367"/>
      <c r="C4" s="368"/>
      <c r="D4" s="369"/>
      <c r="E4" s="283" t="s">
        <v>375</v>
      </c>
      <c r="F4" s="357"/>
    </row>
    <row r="5" spans="1:7" ht="14.4" thickBot="1" x14ac:dyDescent="0.3"/>
    <row r="6" spans="1:7" ht="42.75" customHeight="1" x14ac:dyDescent="0.25">
      <c r="A6" s="160" t="s">
        <v>265</v>
      </c>
      <c r="B6" s="370" t="s">
        <v>272</v>
      </c>
      <c r="C6" s="370"/>
      <c r="D6" s="370"/>
      <c r="E6" s="370"/>
      <c r="F6" s="371"/>
    </row>
    <row r="7" spans="1:7" ht="50.25" customHeight="1" thickBot="1" x14ac:dyDescent="0.3">
      <c r="A7" s="161" t="s">
        <v>266</v>
      </c>
      <c r="B7" s="341" t="s">
        <v>267</v>
      </c>
      <c r="C7" s="341"/>
      <c r="D7" s="341"/>
      <c r="E7" s="341"/>
      <c r="F7" s="342"/>
    </row>
    <row r="8" spans="1:7" ht="17.25" customHeight="1" x14ac:dyDescent="0.25">
      <c r="A8" s="373"/>
      <c r="B8" s="373"/>
      <c r="C8" s="373"/>
      <c r="D8" s="373"/>
      <c r="E8" s="373"/>
      <c r="F8" s="373"/>
    </row>
    <row r="9" spans="1:7" ht="54.75" customHeight="1" x14ac:dyDescent="0.25">
      <c r="A9" s="372" t="s">
        <v>368</v>
      </c>
      <c r="B9" s="372"/>
      <c r="C9" s="372"/>
      <c r="D9" s="372"/>
      <c r="E9" s="372"/>
      <c r="F9" s="372"/>
    </row>
    <row r="10" spans="1:7" ht="18" customHeight="1" thickBot="1" x14ac:dyDescent="0.3">
      <c r="A10" s="350"/>
      <c r="B10" s="351"/>
      <c r="C10" s="351"/>
      <c r="D10" s="351"/>
      <c r="E10" s="351"/>
      <c r="F10" s="351"/>
      <c r="G10" s="351"/>
    </row>
    <row r="11" spans="1:7" ht="24.75" customHeight="1" x14ac:dyDescent="0.25">
      <c r="A11" s="358" t="s">
        <v>268</v>
      </c>
      <c r="B11" s="359"/>
      <c r="C11" s="359"/>
      <c r="D11" s="359"/>
      <c r="E11" s="359"/>
      <c r="F11" s="360"/>
    </row>
    <row r="12" spans="1:7" ht="229.5" customHeight="1" thickBot="1" x14ac:dyDescent="0.3">
      <c r="A12" s="349" t="s">
        <v>367</v>
      </c>
      <c r="B12" s="341"/>
      <c r="C12" s="341"/>
      <c r="D12" s="341"/>
      <c r="E12" s="341"/>
      <c r="F12" s="342"/>
    </row>
    <row r="13" spans="1:7" ht="18" customHeight="1" thickBot="1" x14ac:dyDescent="0.3">
      <c r="A13" s="392"/>
      <c r="B13" s="392"/>
      <c r="C13" s="392"/>
      <c r="D13" s="392"/>
      <c r="E13" s="392"/>
      <c r="F13" s="392"/>
    </row>
    <row r="14" spans="1:7" ht="26.25" customHeight="1" x14ac:dyDescent="0.25">
      <c r="A14" s="358" t="s">
        <v>269</v>
      </c>
      <c r="B14" s="359"/>
      <c r="C14" s="359"/>
      <c r="D14" s="359"/>
      <c r="E14" s="359"/>
      <c r="F14" s="360"/>
    </row>
    <row r="15" spans="1:7" ht="284.25" customHeight="1" thickBot="1" x14ac:dyDescent="0.3">
      <c r="A15" s="349" t="s">
        <v>370</v>
      </c>
      <c r="B15" s="341"/>
      <c r="C15" s="341"/>
      <c r="D15" s="341"/>
      <c r="E15" s="341"/>
      <c r="F15" s="342"/>
    </row>
    <row r="16" spans="1:7" ht="21.75" customHeight="1" thickBot="1" x14ac:dyDescent="0.3">
      <c r="A16" s="141"/>
      <c r="B16" s="141"/>
      <c r="C16" s="141"/>
      <c r="D16" s="141"/>
      <c r="E16" s="141"/>
      <c r="F16" s="141"/>
    </row>
    <row r="17" spans="1:6" ht="23.25" customHeight="1" thickBot="1" x14ac:dyDescent="0.3">
      <c r="A17" s="358" t="s">
        <v>373</v>
      </c>
      <c r="B17" s="359"/>
      <c r="C17" s="359"/>
      <c r="D17" s="359"/>
      <c r="E17" s="359"/>
      <c r="F17" s="360"/>
    </row>
    <row r="18" spans="1:6" ht="81.75" customHeight="1" x14ac:dyDescent="0.25">
      <c r="A18" s="380" t="s">
        <v>374</v>
      </c>
      <c r="B18" s="381"/>
      <c r="C18" s="381"/>
      <c r="D18" s="381"/>
      <c r="E18" s="381"/>
      <c r="F18" s="382"/>
    </row>
    <row r="19" spans="1:6" ht="71.25" customHeight="1" thickBot="1" x14ac:dyDescent="0.3">
      <c r="A19" s="383"/>
      <c r="B19" s="384"/>
      <c r="C19" s="384"/>
      <c r="D19" s="384"/>
      <c r="E19" s="384"/>
      <c r="F19" s="385"/>
    </row>
    <row r="20" spans="1:6" ht="14.4" thickBot="1" x14ac:dyDescent="0.3"/>
    <row r="21" spans="1:6" ht="27" customHeight="1" x14ac:dyDescent="0.25">
      <c r="A21" s="393" t="s">
        <v>329</v>
      </c>
      <c r="B21" s="394"/>
      <c r="C21" s="394"/>
      <c r="D21" s="394"/>
      <c r="E21" s="394"/>
      <c r="F21" s="395"/>
    </row>
    <row r="22" spans="1:6" ht="363" customHeight="1" thickBot="1" x14ac:dyDescent="0.3">
      <c r="A22" s="396" t="s">
        <v>339</v>
      </c>
      <c r="B22" s="397"/>
      <c r="C22" s="397"/>
      <c r="D22" s="397"/>
      <c r="E22" s="397"/>
      <c r="F22" s="398"/>
    </row>
    <row r="23" spans="1:6" ht="14.4" thickBot="1" x14ac:dyDescent="0.3"/>
    <row r="24" spans="1:6" ht="28.5" customHeight="1" thickBot="1" x14ac:dyDescent="0.3">
      <c r="A24" s="399" t="s">
        <v>330</v>
      </c>
      <c r="B24" s="400"/>
      <c r="C24" s="400"/>
      <c r="D24" s="400"/>
      <c r="E24" s="400"/>
      <c r="F24" s="401"/>
    </row>
    <row r="25" spans="1:6" ht="375" customHeight="1" x14ac:dyDescent="0.25">
      <c r="A25" s="408" t="s">
        <v>308</v>
      </c>
      <c r="B25" s="409"/>
      <c r="C25" s="409"/>
      <c r="D25" s="409"/>
      <c r="E25" s="409"/>
      <c r="F25" s="410"/>
    </row>
    <row r="26" spans="1:6" ht="27.6" customHeight="1" thickBot="1" x14ac:dyDescent="0.3">
      <c r="A26" s="411"/>
      <c r="B26" s="412"/>
      <c r="C26" s="412"/>
      <c r="D26" s="412"/>
      <c r="E26" s="412"/>
      <c r="F26" s="413"/>
    </row>
    <row r="27" spans="1:6" ht="25.5" customHeight="1" thickBot="1" x14ac:dyDescent="0.3">
      <c r="A27" s="141"/>
      <c r="B27" s="141"/>
      <c r="C27" s="141"/>
      <c r="D27" s="141"/>
      <c r="E27" s="141"/>
      <c r="F27" s="141"/>
    </row>
    <row r="28" spans="1:6" ht="27" customHeight="1" x14ac:dyDescent="0.25">
      <c r="A28" s="402" t="s">
        <v>331</v>
      </c>
      <c r="B28" s="403"/>
      <c r="C28" s="403"/>
      <c r="D28" s="403"/>
      <c r="E28" s="403"/>
      <c r="F28" s="404"/>
    </row>
    <row r="29" spans="1:6" ht="210.75" customHeight="1" thickBot="1" x14ac:dyDescent="0.3">
      <c r="A29" s="340" t="s">
        <v>305</v>
      </c>
      <c r="B29" s="341"/>
      <c r="C29" s="341"/>
      <c r="D29" s="341"/>
      <c r="E29" s="341"/>
      <c r="F29" s="342"/>
    </row>
    <row r="30" spans="1:6" ht="14.4" thickBot="1" x14ac:dyDescent="0.3"/>
    <row r="31" spans="1:6" ht="30.75" customHeight="1" x14ac:dyDescent="0.25">
      <c r="A31" s="405" t="s">
        <v>332</v>
      </c>
      <c r="B31" s="406"/>
      <c r="C31" s="406"/>
      <c r="D31" s="406"/>
      <c r="E31" s="406"/>
      <c r="F31" s="407"/>
    </row>
    <row r="32" spans="1:6" ht="138" customHeight="1" thickBot="1" x14ac:dyDescent="0.3">
      <c r="A32" s="334" t="s">
        <v>306</v>
      </c>
      <c r="B32" s="335"/>
      <c r="C32" s="335"/>
      <c r="D32" s="335"/>
      <c r="E32" s="335"/>
      <c r="F32" s="336"/>
    </row>
    <row r="33" spans="1:6" ht="14.4" thickBot="1" x14ac:dyDescent="0.3"/>
    <row r="34" spans="1:6" ht="28.5" customHeight="1" x14ac:dyDescent="0.25">
      <c r="A34" s="337" t="s">
        <v>333</v>
      </c>
      <c r="B34" s="338"/>
      <c r="C34" s="338"/>
      <c r="D34" s="338"/>
      <c r="E34" s="338"/>
      <c r="F34" s="339"/>
    </row>
    <row r="35" spans="1:6" ht="219" customHeight="1" thickBot="1" x14ac:dyDescent="0.3">
      <c r="A35" s="340" t="s">
        <v>299</v>
      </c>
      <c r="B35" s="341"/>
      <c r="C35" s="341"/>
      <c r="D35" s="341"/>
      <c r="E35" s="341"/>
      <c r="F35" s="342"/>
    </row>
    <row r="36" spans="1:6" ht="14.4" thickBot="1" x14ac:dyDescent="0.3"/>
    <row r="37" spans="1:6" ht="27.75" customHeight="1" x14ac:dyDescent="0.25">
      <c r="A37" s="337" t="s">
        <v>334</v>
      </c>
      <c r="B37" s="338"/>
      <c r="C37" s="338"/>
      <c r="D37" s="338"/>
      <c r="E37" s="338"/>
      <c r="F37" s="339"/>
    </row>
    <row r="38" spans="1:6" ht="170.25" customHeight="1" thickBot="1" x14ac:dyDescent="0.3">
      <c r="A38" s="340" t="s">
        <v>300</v>
      </c>
      <c r="B38" s="341"/>
      <c r="C38" s="341"/>
      <c r="D38" s="341"/>
      <c r="E38" s="341"/>
      <c r="F38" s="342"/>
    </row>
    <row r="39" spans="1:6" ht="14.4" thickBot="1" x14ac:dyDescent="0.3"/>
    <row r="40" spans="1:6" ht="27.75" customHeight="1" x14ac:dyDescent="0.25">
      <c r="A40" s="414" t="s">
        <v>335</v>
      </c>
      <c r="B40" s="415"/>
      <c r="C40" s="415"/>
      <c r="D40" s="415"/>
      <c r="E40" s="415"/>
      <c r="F40" s="416"/>
    </row>
    <row r="41" spans="1:6" ht="208.5" customHeight="1" thickBot="1" x14ac:dyDescent="0.3">
      <c r="A41" s="349" t="s">
        <v>366</v>
      </c>
      <c r="B41" s="341"/>
      <c r="C41" s="341"/>
      <c r="D41" s="341"/>
      <c r="E41" s="341"/>
      <c r="F41" s="342"/>
    </row>
    <row r="42" spans="1:6" ht="14.4" thickBot="1" x14ac:dyDescent="0.3"/>
    <row r="43" spans="1:6" ht="29.25" customHeight="1" x14ac:dyDescent="0.25">
      <c r="A43" s="374" t="s">
        <v>371</v>
      </c>
      <c r="B43" s="375"/>
      <c r="C43" s="375"/>
      <c r="D43" s="375"/>
      <c r="E43" s="375"/>
      <c r="F43" s="376"/>
    </row>
    <row r="44" spans="1:6" ht="274.5" customHeight="1" thickBot="1" x14ac:dyDescent="0.3">
      <c r="A44" s="340" t="s">
        <v>293</v>
      </c>
      <c r="B44" s="341"/>
      <c r="C44" s="341"/>
      <c r="D44" s="341"/>
      <c r="E44" s="341"/>
      <c r="F44" s="342"/>
    </row>
    <row r="45" spans="1:6" ht="14.4" thickBot="1" x14ac:dyDescent="0.3"/>
    <row r="46" spans="1:6" ht="29.25" customHeight="1" x14ac:dyDescent="0.25">
      <c r="A46" s="374" t="s">
        <v>336</v>
      </c>
      <c r="B46" s="375"/>
      <c r="C46" s="375"/>
      <c r="D46" s="375"/>
      <c r="E46" s="375"/>
      <c r="F46" s="376"/>
    </row>
    <row r="47" spans="1:6" s="214" customFormat="1" ht="181.5" customHeight="1" thickBot="1" x14ac:dyDescent="0.35">
      <c r="A47" s="377" t="s">
        <v>294</v>
      </c>
      <c r="B47" s="378"/>
      <c r="C47" s="378"/>
      <c r="D47" s="378"/>
      <c r="E47" s="378"/>
      <c r="F47" s="379"/>
    </row>
    <row r="48" spans="1:6" ht="15.75" customHeight="1" thickBot="1" x14ac:dyDescent="0.3">
      <c r="A48" s="141"/>
      <c r="B48" s="141"/>
      <c r="C48" s="141"/>
      <c r="D48" s="141"/>
      <c r="E48" s="141"/>
      <c r="F48" s="141"/>
    </row>
    <row r="49" spans="1:6" ht="19.5" customHeight="1" x14ac:dyDescent="0.25">
      <c r="A49" s="343" t="s">
        <v>337</v>
      </c>
      <c r="B49" s="344"/>
      <c r="C49" s="344"/>
      <c r="D49" s="344"/>
      <c r="E49" s="344"/>
      <c r="F49" s="345"/>
    </row>
    <row r="50" spans="1:6" ht="363" customHeight="1" thickBot="1" x14ac:dyDescent="0.3">
      <c r="A50" s="346" t="s">
        <v>301</v>
      </c>
      <c r="B50" s="347"/>
      <c r="C50" s="347"/>
      <c r="D50" s="347"/>
      <c r="E50" s="347"/>
      <c r="F50" s="348"/>
    </row>
    <row r="51" spans="1:6" ht="14.4" thickBot="1" x14ac:dyDescent="0.3"/>
    <row r="52" spans="1:6" ht="27.75" customHeight="1" x14ac:dyDescent="0.25">
      <c r="A52" s="386" t="s">
        <v>338</v>
      </c>
      <c r="B52" s="387"/>
      <c r="C52" s="387"/>
      <c r="D52" s="387"/>
      <c r="E52" s="387"/>
      <c r="F52" s="388"/>
    </row>
    <row r="53" spans="1:6" ht="409.6" customHeight="1" x14ac:dyDescent="0.25">
      <c r="A53" s="389" t="s">
        <v>304</v>
      </c>
      <c r="B53" s="390"/>
      <c r="C53" s="390"/>
      <c r="D53" s="390"/>
      <c r="E53" s="390"/>
      <c r="F53" s="391"/>
    </row>
    <row r="54" spans="1:6" ht="77.25" customHeight="1" thickBot="1" x14ac:dyDescent="0.3">
      <c r="A54" s="383"/>
      <c r="B54" s="384"/>
      <c r="C54" s="384"/>
      <c r="D54" s="384"/>
      <c r="E54" s="384"/>
      <c r="F54" s="38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topLeftCell="B7" zoomScale="110" zoomScaleNormal="110" workbookViewId="0">
      <selection activeCell="E10" sqref="E10:E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61"/>
      <c r="B1" s="431" t="str">
        <f>CONTEXTO!B1</f>
        <v xml:space="preserve">PROCESO: </v>
      </c>
      <c r="C1" s="431"/>
      <c r="D1" s="431"/>
      <c r="E1" s="431"/>
      <c r="F1" s="609"/>
    </row>
    <row r="2" spans="1:6" x14ac:dyDescent="0.25">
      <c r="A2" s="462"/>
      <c r="B2" s="432" t="s">
        <v>68</v>
      </c>
      <c r="C2" s="432"/>
      <c r="D2" s="432"/>
      <c r="E2" s="432"/>
      <c r="F2" s="610"/>
    </row>
    <row r="3" spans="1:6" ht="15" customHeight="1" x14ac:dyDescent="0.25">
      <c r="A3" s="462"/>
      <c r="B3" s="432"/>
      <c r="C3" s="432"/>
      <c r="D3" s="432"/>
      <c r="E3" s="432"/>
      <c r="F3" s="610"/>
    </row>
    <row r="4" spans="1:6" ht="14.4" thickBot="1" x14ac:dyDescent="0.3">
      <c r="A4" s="462"/>
      <c r="B4" s="432"/>
      <c r="C4" s="432"/>
      <c r="D4" s="432"/>
      <c r="E4" s="432"/>
      <c r="F4" s="611"/>
    </row>
    <row r="5" spans="1:6" ht="15.6" x14ac:dyDescent="0.25">
      <c r="A5" s="619"/>
      <c r="B5" s="430"/>
      <c r="C5" s="430"/>
      <c r="D5" s="430"/>
      <c r="E5" s="430"/>
      <c r="F5" s="620"/>
    </row>
    <row r="6" spans="1:6" ht="39.75" customHeight="1" x14ac:dyDescent="0.25">
      <c r="A6" s="615" t="str">
        <f>CONTEXTO!A8</f>
        <v>PROCESO: GESTIÓN DE  INNOVACION Y TIC</v>
      </c>
      <c r="B6" s="616"/>
      <c r="C6" s="616"/>
      <c r="D6" s="616"/>
      <c r="E6" s="616"/>
      <c r="F6" s="617"/>
    </row>
    <row r="7" spans="1:6" s="73" customFormat="1" ht="93.6" customHeight="1" thickBot="1" x14ac:dyDescent="0.3">
      <c r="A7" s="612"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613"/>
      <c r="C7" s="613"/>
      <c r="D7" s="613"/>
      <c r="E7" s="613"/>
      <c r="F7" s="614"/>
    </row>
    <row r="8" spans="1:6" s="73" customFormat="1" ht="25.5" customHeight="1" thickBot="1" x14ac:dyDescent="0.3">
      <c r="A8" s="618"/>
      <c r="B8" s="618"/>
      <c r="C8" s="618"/>
      <c r="D8" s="618"/>
      <c r="E8" s="618"/>
      <c r="F8" s="618"/>
    </row>
    <row r="9" spans="1:6" s="73" customFormat="1" ht="69" customHeight="1" x14ac:dyDescent="0.25">
      <c r="A9" s="87" t="s">
        <v>256</v>
      </c>
      <c r="B9" s="88" t="s">
        <v>255</v>
      </c>
      <c r="C9" s="89" t="s">
        <v>257</v>
      </c>
      <c r="D9" s="90" t="s">
        <v>75</v>
      </c>
      <c r="E9" s="91" t="s">
        <v>69</v>
      </c>
      <c r="F9" s="92" t="s">
        <v>70</v>
      </c>
    </row>
    <row r="10" spans="1:6" s="73" customFormat="1" ht="32.25" customHeight="1" x14ac:dyDescent="0.25">
      <c r="A10" s="473" t="s">
        <v>457</v>
      </c>
      <c r="B10" s="293" t="str">
        <f>+DOFA!E11</f>
        <v>Falta de Ética y Valores,  tráfico de influencias y abuso de confianza</v>
      </c>
      <c r="C10" s="607" t="s">
        <v>419</v>
      </c>
      <c r="D10" s="238" t="s">
        <v>420</v>
      </c>
      <c r="E10" s="607" t="s">
        <v>459</v>
      </c>
      <c r="F10" s="596" t="s">
        <v>388</v>
      </c>
    </row>
    <row r="11" spans="1:6" ht="65.25" customHeight="1" x14ac:dyDescent="0.25">
      <c r="A11" s="473"/>
      <c r="B11" s="293" t="str">
        <f>+DOFA!E19</f>
        <v>Falta articulación con otras dependencias de la Administración para ejecutar eventos u oferta institucional</v>
      </c>
      <c r="C11" s="607"/>
      <c r="D11" s="238" t="s">
        <v>458</v>
      </c>
      <c r="E11" s="607"/>
      <c r="F11" s="596"/>
    </row>
    <row r="12" spans="1:6" ht="60.75" customHeight="1" x14ac:dyDescent="0.25">
      <c r="A12" s="473"/>
      <c r="B12" s="293" t="str">
        <f>+DOFA!E12</f>
        <v>Deficiencia en la retencion del conocimiento</v>
      </c>
      <c r="C12" s="607"/>
      <c r="D12" s="238" t="s">
        <v>421</v>
      </c>
      <c r="E12" s="607"/>
      <c r="F12" s="596"/>
    </row>
    <row r="13" spans="1:6" ht="67.5" customHeight="1" x14ac:dyDescent="0.25">
      <c r="A13" s="604"/>
      <c r="B13" s="237"/>
      <c r="C13" s="601"/>
      <c r="D13" s="240"/>
      <c r="E13" s="601"/>
      <c r="F13" s="596"/>
    </row>
    <row r="14" spans="1:6" ht="63.75" customHeight="1" x14ac:dyDescent="0.25">
      <c r="A14" s="605"/>
      <c r="B14" s="237"/>
      <c r="C14" s="602"/>
      <c r="D14" s="240"/>
      <c r="E14" s="602"/>
      <c r="F14" s="596"/>
    </row>
    <row r="15" spans="1:6" ht="64.5" customHeight="1" x14ac:dyDescent="0.25">
      <c r="A15" s="606"/>
      <c r="B15" s="237"/>
      <c r="C15" s="603"/>
      <c r="D15" s="241"/>
      <c r="E15" s="603"/>
      <c r="F15" s="596"/>
    </row>
    <row r="16" spans="1:6" ht="64.5" customHeight="1" x14ac:dyDescent="0.25">
      <c r="A16" s="608"/>
      <c r="B16" s="237"/>
      <c r="C16" s="607"/>
      <c r="D16" s="239"/>
      <c r="E16" s="607"/>
      <c r="F16" s="596"/>
    </row>
    <row r="17" spans="1:6" ht="63.75" customHeight="1" x14ac:dyDescent="0.25">
      <c r="A17" s="608"/>
      <c r="B17" s="237"/>
      <c r="C17" s="607"/>
      <c r="D17" s="237"/>
      <c r="E17" s="607"/>
      <c r="F17" s="596"/>
    </row>
    <row r="18" spans="1:6" ht="50.25" customHeight="1" x14ac:dyDescent="0.25">
      <c r="A18" s="608"/>
      <c r="B18" s="237"/>
      <c r="C18" s="607"/>
      <c r="D18" s="237"/>
      <c r="E18" s="607"/>
      <c r="F18" s="596"/>
    </row>
    <row r="19" spans="1:6" ht="58.5" customHeight="1" x14ac:dyDescent="0.25">
      <c r="A19" s="242"/>
      <c r="B19" s="243"/>
      <c r="C19" s="243"/>
      <c r="D19" s="243"/>
      <c r="E19" s="593" t="s">
        <v>262</v>
      </c>
      <c r="F19" s="596"/>
    </row>
    <row r="20" spans="1:6" ht="67.5" customHeight="1" x14ac:dyDescent="0.25">
      <c r="A20" s="242"/>
      <c r="B20" s="243"/>
      <c r="C20" s="243"/>
      <c r="D20" s="243"/>
      <c r="E20" s="594"/>
      <c r="F20" s="596"/>
    </row>
    <row r="21" spans="1:6" ht="78.75" customHeight="1" x14ac:dyDescent="0.25">
      <c r="A21" s="242"/>
      <c r="B21" s="243"/>
      <c r="C21" s="243"/>
      <c r="D21" s="243"/>
      <c r="E21" s="595"/>
      <c r="F21" s="596"/>
    </row>
    <row r="22" spans="1:6" ht="71.25" customHeight="1" x14ac:dyDescent="0.25">
      <c r="A22" s="242"/>
      <c r="B22" s="243"/>
      <c r="C22" s="243"/>
      <c r="D22" s="243"/>
      <c r="E22" s="593" t="s">
        <v>243</v>
      </c>
      <c r="F22" s="596"/>
    </row>
    <row r="23" spans="1:6" ht="80.25" customHeight="1" x14ac:dyDescent="0.25">
      <c r="A23" s="242"/>
      <c r="B23" s="243"/>
      <c r="C23" s="243"/>
      <c r="D23" s="243"/>
      <c r="E23" s="594"/>
      <c r="F23" s="596"/>
    </row>
    <row r="24" spans="1:6" ht="69.75" customHeight="1" x14ac:dyDescent="0.25">
      <c r="A24" s="242"/>
      <c r="B24" s="243"/>
      <c r="C24" s="243"/>
      <c r="D24" s="243"/>
      <c r="E24" s="595"/>
      <c r="F24" s="596"/>
    </row>
    <row r="25" spans="1:6" ht="54.75" customHeight="1" x14ac:dyDescent="0.25">
      <c r="A25" s="242"/>
      <c r="B25" s="243"/>
      <c r="C25" s="243"/>
      <c r="D25" s="243"/>
      <c r="E25" s="593" t="s">
        <v>263</v>
      </c>
      <c r="F25" s="596"/>
    </row>
    <row r="26" spans="1:6" ht="65.25" customHeight="1" x14ac:dyDescent="0.25">
      <c r="A26" s="242"/>
      <c r="B26" s="243"/>
      <c r="C26" s="243"/>
      <c r="D26" s="243"/>
      <c r="E26" s="594"/>
      <c r="F26" s="596"/>
    </row>
    <row r="27" spans="1:6" ht="69.75" customHeight="1" x14ac:dyDescent="0.25">
      <c r="A27" s="242"/>
      <c r="B27" s="243"/>
      <c r="C27" s="243"/>
      <c r="D27" s="243"/>
      <c r="E27" s="595"/>
      <c r="F27" s="596"/>
    </row>
    <row r="28" spans="1:6" ht="68.25" customHeight="1" x14ac:dyDescent="0.25">
      <c r="A28" s="242"/>
      <c r="B28" s="243"/>
      <c r="C28" s="243"/>
      <c r="D28" s="243"/>
      <c r="E28" s="593" t="s">
        <v>258</v>
      </c>
      <c r="F28" s="596"/>
    </row>
    <row r="29" spans="1:6" ht="69" customHeight="1" x14ac:dyDescent="0.25">
      <c r="A29" s="242"/>
      <c r="B29" s="243"/>
      <c r="C29" s="243"/>
      <c r="D29" s="243"/>
      <c r="E29" s="594"/>
      <c r="F29" s="596"/>
    </row>
    <row r="30" spans="1:6" ht="59.25" customHeight="1" x14ac:dyDescent="0.25">
      <c r="A30" s="242"/>
      <c r="B30" s="243"/>
      <c r="C30" s="243"/>
      <c r="D30" s="243"/>
      <c r="E30" s="595"/>
      <c r="F30" s="596"/>
    </row>
    <row r="31" spans="1:6" ht="57" customHeight="1" x14ac:dyDescent="0.25">
      <c r="A31" s="242"/>
      <c r="B31" s="243"/>
      <c r="C31" s="243"/>
      <c r="D31" s="243"/>
      <c r="E31" s="593" t="s">
        <v>259</v>
      </c>
      <c r="F31" s="596"/>
    </row>
    <row r="32" spans="1:6" ht="61.5" customHeight="1" x14ac:dyDescent="0.25">
      <c r="A32" s="242"/>
      <c r="B32" s="243"/>
      <c r="C32" s="243"/>
      <c r="D32" s="243"/>
      <c r="E32" s="594"/>
      <c r="F32" s="596"/>
    </row>
    <row r="33" spans="1:6" ht="71.25" customHeight="1" x14ac:dyDescent="0.25">
      <c r="A33" s="242"/>
      <c r="B33" s="243"/>
      <c r="C33" s="243"/>
      <c r="D33" s="243"/>
      <c r="E33" s="595"/>
      <c r="F33" s="596"/>
    </row>
    <row r="34" spans="1:6" ht="64.5" customHeight="1" x14ac:dyDescent="0.25">
      <c r="A34" s="244"/>
      <c r="B34" s="245"/>
      <c r="C34" s="245"/>
      <c r="D34" s="245"/>
      <c r="E34" s="597" t="s">
        <v>260</v>
      </c>
      <c r="F34" s="596"/>
    </row>
    <row r="35" spans="1:6" ht="74.25" customHeight="1" x14ac:dyDescent="0.25">
      <c r="A35" s="246"/>
      <c r="B35" s="247"/>
      <c r="C35" s="247"/>
      <c r="D35" s="247"/>
      <c r="E35" s="598"/>
      <c r="F35" s="596"/>
    </row>
    <row r="36" spans="1:6" ht="54.75" customHeight="1" x14ac:dyDescent="0.25">
      <c r="A36" s="246"/>
      <c r="B36" s="247"/>
      <c r="C36" s="247"/>
      <c r="D36" s="247"/>
      <c r="E36" s="600"/>
      <c r="F36" s="596"/>
    </row>
    <row r="37" spans="1:6" ht="77.25" customHeight="1" x14ac:dyDescent="0.25">
      <c r="A37" s="246"/>
      <c r="B37" s="247"/>
      <c r="C37" s="247"/>
      <c r="D37" s="247"/>
      <c r="E37" s="597" t="s">
        <v>261</v>
      </c>
      <c r="F37" s="596"/>
    </row>
    <row r="38" spans="1:6" ht="66.75" customHeight="1" x14ac:dyDescent="0.25">
      <c r="A38" s="246"/>
      <c r="B38" s="247"/>
      <c r="C38" s="247"/>
      <c r="D38" s="247"/>
      <c r="E38" s="598"/>
      <c r="F38" s="596"/>
    </row>
    <row r="39" spans="1:6" ht="52.5" customHeight="1" thickBot="1" x14ac:dyDescent="0.3">
      <c r="A39" s="248"/>
      <c r="B39" s="249"/>
      <c r="C39" s="249"/>
      <c r="D39" s="249"/>
      <c r="E39" s="599"/>
      <c r="F39" s="596"/>
    </row>
    <row r="40" spans="1:6" ht="66" customHeight="1" x14ac:dyDescent="0.25"/>
    <row r="41" spans="1:6" ht="76.5" customHeight="1" x14ac:dyDescent="0.25"/>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5" workbookViewId="0">
      <selection activeCell="D10" sqref="D10"/>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61"/>
      <c r="B1" s="431" t="str">
        <f>CONTEXTO!B1</f>
        <v xml:space="preserve">PROCESO: </v>
      </c>
      <c r="C1" s="431"/>
      <c r="D1" s="437" t="s">
        <v>473</v>
      </c>
      <c r="E1" s="370"/>
      <c r="F1" s="609"/>
    </row>
    <row r="2" spans="1:6" x14ac:dyDescent="0.25">
      <c r="A2" s="462"/>
      <c r="B2" s="432" t="s">
        <v>71</v>
      </c>
      <c r="C2" s="432"/>
      <c r="D2" s="438" t="s">
        <v>469</v>
      </c>
      <c r="E2" s="439"/>
      <c r="F2" s="610"/>
    </row>
    <row r="3" spans="1:6" ht="15" customHeight="1" x14ac:dyDescent="0.25">
      <c r="A3" s="462"/>
      <c r="B3" s="432"/>
      <c r="C3" s="432"/>
      <c r="D3" s="438" t="s">
        <v>470</v>
      </c>
      <c r="E3" s="439"/>
      <c r="F3" s="610"/>
    </row>
    <row r="4" spans="1:6" ht="14.4" thickBot="1" x14ac:dyDescent="0.3">
      <c r="A4" s="462"/>
      <c r="B4" s="432"/>
      <c r="C4" s="432"/>
      <c r="D4" s="438" t="s">
        <v>380</v>
      </c>
      <c r="E4" s="439"/>
      <c r="F4" s="611"/>
    </row>
    <row r="5" spans="1:6" ht="15.6" x14ac:dyDescent="0.25">
      <c r="A5" s="619"/>
      <c r="B5" s="430"/>
      <c r="C5" s="430"/>
      <c r="D5" s="430"/>
      <c r="E5" s="430"/>
      <c r="F5" s="620"/>
    </row>
    <row r="6" spans="1:6" s="73" customFormat="1" ht="25.5" customHeight="1" x14ac:dyDescent="0.25">
      <c r="A6" s="654" t="str">
        <f>CONTEXTO!A8</f>
        <v>PROCESO: GESTIÓN DE  INNOVACION Y TIC</v>
      </c>
      <c r="B6" s="655"/>
      <c r="C6" s="655"/>
      <c r="D6" s="655"/>
      <c r="E6" s="655"/>
      <c r="F6" s="656"/>
    </row>
    <row r="7" spans="1:6" s="73" customFormat="1" ht="65.25" customHeight="1" thickBot="1" x14ac:dyDescent="0.3">
      <c r="A7" s="657"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658"/>
      <c r="C7" s="658"/>
      <c r="D7" s="658"/>
      <c r="E7" s="658"/>
      <c r="F7" s="659"/>
    </row>
    <row r="8" spans="1:6" s="73" customFormat="1" ht="18.75" customHeight="1" thickBot="1" x14ac:dyDescent="0.3">
      <c r="A8" s="618"/>
      <c r="B8" s="618"/>
      <c r="C8" s="618"/>
      <c r="D8" s="618"/>
      <c r="E8" s="618"/>
      <c r="F8" s="648"/>
    </row>
    <row r="9" spans="1:6" ht="31.5" customHeight="1" x14ac:dyDescent="0.25">
      <c r="A9" s="93" t="s">
        <v>69</v>
      </c>
      <c r="B9" s="94" t="s">
        <v>72</v>
      </c>
      <c r="C9" s="94" t="s">
        <v>73</v>
      </c>
      <c r="D9" s="155" t="s">
        <v>74</v>
      </c>
      <c r="E9" s="471" t="s">
        <v>75</v>
      </c>
      <c r="F9" s="472"/>
    </row>
    <row r="10" spans="1:6" ht="66" customHeight="1" x14ac:dyDescent="0.25">
      <c r="A10" s="649" t="str">
        <f>'IDENTIFICACION DE RIESGOS'!E10:E12</f>
        <v xml:space="preserve">Probabilidad de hurto y/o uso indebido de los equipos tecnológicos de la entidad para fines ilegales </v>
      </c>
      <c r="B10" s="650" t="s">
        <v>460</v>
      </c>
      <c r="C10" s="653" t="str">
        <f>'IDENTIFICACION DE RIESGOS'!F10:F12</f>
        <v>CORRUPCION</v>
      </c>
      <c r="D10" s="106" t="str">
        <f>+'IDENTIFICACION DE RIESGOS'!B10</f>
        <v>Falta de Ética y Valores,  tráfico de influencias y abuso de confianza</v>
      </c>
      <c r="E10" s="651" t="str">
        <f>+'IDENTIFICACION DE RIESGOS'!D10</f>
        <v>Mala imagen institucional y profesional</v>
      </c>
      <c r="F10" s="652"/>
    </row>
    <row r="11" spans="1:6" ht="66" customHeight="1" x14ac:dyDescent="0.25">
      <c r="A11" s="649"/>
      <c r="B11" s="650"/>
      <c r="C11" s="653"/>
      <c r="D11" s="106" t="str">
        <f>+'IDENTIFICACION DE RIESGOS'!B11</f>
        <v>Falta articulación con otras dependencias de la Administración para ejecutar eventos u oferta institucional</v>
      </c>
      <c r="E11" s="651" t="str">
        <f>+'IDENTIFICACION DE RIESGOS'!D11</f>
        <v>Deserción de participación ciudadana en los cursos ofertados por obsolescencia tecnológica</v>
      </c>
      <c r="F11" s="652"/>
    </row>
    <row r="12" spans="1:6" ht="66" customHeight="1" x14ac:dyDescent="0.25">
      <c r="A12" s="649"/>
      <c r="B12" s="650"/>
      <c r="C12" s="653"/>
      <c r="D12" s="106" t="str">
        <f>+'IDENTIFICACION DE RIESGOS'!B12</f>
        <v>Deficiencia en la retencion del conocimiento</v>
      </c>
      <c r="E12" s="651" t="str">
        <f>+'IDENTIFICACION DE RIESGOS'!D12</f>
        <v>Sanciones disciplinarias, penales y fiscales</v>
      </c>
      <c r="F12" s="652"/>
    </row>
    <row r="13" spans="1:6" ht="53.25" customHeight="1" x14ac:dyDescent="0.25">
      <c r="A13" s="662">
        <f>'IDENTIFICACION DE RIESGOS'!E13:E15</f>
        <v>0</v>
      </c>
      <c r="B13" s="665"/>
      <c r="C13" s="640">
        <f>'IDENTIFICACION DE RIESGOS'!F13:F15</f>
        <v>0</v>
      </c>
      <c r="D13" s="106">
        <f>'IDENTIFICACION DE RIESGOS'!B13</f>
        <v>0</v>
      </c>
      <c r="E13" s="668">
        <f>'IDENTIFICACION DE RIESGOS'!D13</f>
        <v>0</v>
      </c>
      <c r="F13" s="669"/>
    </row>
    <row r="14" spans="1:6" ht="43.5" customHeight="1" x14ac:dyDescent="0.25">
      <c r="A14" s="663"/>
      <c r="B14" s="666"/>
      <c r="C14" s="641"/>
      <c r="D14" s="106">
        <f>'IDENTIFICACION DE RIESGOS'!B14</f>
        <v>0</v>
      </c>
      <c r="E14" s="668">
        <f>'IDENTIFICACION DE RIESGOS'!D14</f>
        <v>0</v>
      </c>
      <c r="F14" s="669"/>
    </row>
    <row r="15" spans="1:6" ht="44.25" customHeight="1" x14ac:dyDescent="0.25">
      <c r="A15" s="664"/>
      <c r="B15" s="667"/>
      <c r="C15" s="642"/>
      <c r="D15" s="106">
        <f>'IDENTIFICACION DE RIESGOS'!B15</f>
        <v>0</v>
      </c>
      <c r="E15" s="668">
        <f>'IDENTIFICACION DE RIESGOS'!D15</f>
        <v>0</v>
      </c>
      <c r="F15" s="669"/>
    </row>
    <row r="16" spans="1:6" ht="53.25" customHeight="1" x14ac:dyDescent="0.25">
      <c r="A16" s="649">
        <f>'IDENTIFICACION DE RIESGOS'!E16:E18</f>
        <v>0</v>
      </c>
      <c r="B16" s="650"/>
      <c r="C16" s="653">
        <f>'IDENTIFICACION DE RIESGOS'!F16:F18</f>
        <v>0</v>
      </c>
      <c r="D16" s="106">
        <f>'IDENTIFICACION DE RIESGOS'!B16</f>
        <v>0</v>
      </c>
      <c r="E16" s="651">
        <f>'IDENTIFICACION DE RIESGOS'!D16</f>
        <v>0</v>
      </c>
      <c r="F16" s="652"/>
    </row>
    <row r="17" spans="1:6" ht="42.75" customHeight="1" x14ac:dyDescent="0.25">
      <c r="A17" s="649"/>
      <c r="B17" s="650"/>
      <c r="C17" s="653"/>
      <c r="D17" s="106">
        <f>'IDENTIFICACION DE RIESGOS'!B17</f>
        <v>0</v>
      </c>
      <c r="E17" s="660">
        <f>'IDENTIFICACION DE RIESGOS'!D17</f>
        <v>0</v>
      </c>
      <c r="F17" s="661"/>
    </row>
    <row r="18" spans="1:6" ht="63" customHeight="1" x14ac:dyDescent="0.25">
      <c r="A18" s="649"/>
      <c r="B18" s="650"/>
      <c r="C18" s="653"/>
      <c r="D18" s="106">
        <f>'IDENTIFICACION DE RIESGOS'!B18</f>
        <v>0</v>
      </c>
      <c r="E18" s="651">
        <f>'IDENTIFICACION DE RIESGOS'!D18</f>
        <v>0</v>
      </c>
      <c r="F18" s="652"/>
    </row>
    <row r="19" spans="1:6" ht="57" customHeight="1" x14ac:dyDescent="0.25">
      <c r="A19" s="637" t="str">
        <f>'IDENTIFICACION DE RIESGOS'!E19</f>
        <v>d</v>
      </c>
      <c r="B19" s="645"/>
      <c r="C19" s="640">
        <f>'IDENTIFICACION DE RIESGOS'!F19</f>
        <v>0</v>
      </c>
      <c r="D19" s="111">
        <f>'IDENTIFICACION DE RIESGOS'!B19</f>
        <v>0</v>
      </c>
      <c r="E19" s="643">
        <f>'IDENTIFICACION DE RIESGOS'!D19</f>
        <v>0</v>
      </c>
      <c r="F19" s="644"/>
    </row>
    <row r="20" spans="1:6" ht="57" customHeight="1" x14ac:dyDescent="0.25">
      <c r="A20" s="638"/>
      <c r="B20" s="646"/>
      <c r="C20" s="641"/>
      <c r="D20" s="111">
        <f>'IDENTIFICACION DE RIESGOS'!B20</f>
        <v>0</v>
      </c>
      <c r="E20" s="643">
        <f>'IDENTIFICACION DE RIESGOS'!D20</f>
        <v>0</v>
      </c>
      <c r="F20" s="644"/>
    </row>
    <row r="21" spans="1:6" ht="57" customHeight="1" x14ac:dyDescent="0.25">
      <c r="A21" s="639"/>
      <c r="B21" s="647"/>
      <c r="C21" s="642"/>
      <c r="D21" s="111">
        <f>'IDENTIFICACION DE RIESGOS'!B21</f>
        <v>0</v>
      </c>
      <c r="E21" s="643">
        <f>'IDENTIFICACION DE RIESGOS'!D21</f>
        <v>0</v>
      </c>
      <c r="F21" s="644"/>
    </row>
    <row r="22" spans="1:6" ht="63" customHeight="1" x14ac:dyDescent="0.25">
      <c r="A22" s="637" t="str">
        <f>'IDENTIFICACION DE RIESGOS'!E22</f>
        <v>e</v>
      </c>
      <c r="B22" s="645"/>
      <c r="C22" s="640">
        <f>'IDENTIFICACION DE RIESGOS'!F22</f>
        <v>0</v>
      </c>
      <c r="D22" s="111">
        <f>'IDENTIFICACION DE RIESGOS'!B22</f>
        <v>0</v>
      </c>
      <c r="E22" s="643">
        <f>'IDENTIFICACION DE RIESGOS'!D22</f>
        <v>0</v>
      </c>
      <c r="F22" s="644"/>
    </row>
    <row r="23" spans="1:6" ht="54.75" customHeight="1" x14ac:dyDescent="0.25">
      <c r="A23" s="638"/>
      <c r="B23" s="646"/>
      <c r="C23" s="641"/>
      <c r="D23" s="111">
        <f>'IDENTIFICACION DE RIESGOS'!B23</f>
        <v>0</v>
      </c>
      <c r="E23" s="643">
        <f>'IDENTIFICACION DE RIESGOS'!D23</f>
        <v>0</v>
      </c>
      <c r="F23" s="644"/>
    </row>
    <row r="24" spans="1:6" ht="54.75" customHeight="1" x14ac:dyDescent="0.25">
      <c r="A24" s="639"/>
      <c r="B24" s="647"/>
      <c r="C24" s="642"/>
      <c r="D24" s="111">
        <f>'IDENTIFICACION DE RIESGOS'!B24</f>
        <v>0</v>
      </c>
      <c r="E24" s="643">
        <f>'IDENTIFICACION DE RIESGOS'!D24</f>
        <v>0</v>
      </c>
      <c r="F24" s="644"/>
    </row>
    <row r="25" spans="1:6" ht="47.25" customHeight="1" x14ac:dyDescent="0.25">
      <c r="A25" s="637" t="str">
        <f>'IDENTIFICACION DE RIESGOS'!E25</f>
        <v>f</v>
      </c>
      <c r="B25" s="645"/>
      <c r="C25" s="640">
        <f>'IDENTIFICACION DE RIESGOS'!F25</f>
        <v>0</v>
      </c>
      <c r="D25" s="111">
        <f>'IDENTIFICACION DE RIESGOS'!B25</f>
        <v>0</v>
      </c>
      <c r="E25" s="643">
        <f>'IDENTIFICACION DE RIESGOS'!D25</f>
        <v>0</v>
      </c>
      <c r="F25" s="644"/>
    </row>
    <row r="26" spans="1:6" ht="44.25" customHeight="1" x14ac:dyDescent="0.25">
      <c r="A26" s="638"/>
      <c r="B26" s="646"/>
      <c r="C26" s="641"/>
      <c r="D26" s="111">
        <f>'IDENTIFICACION DE RIESGOS'!B26</f>
        <v>0</v>
      </c>
      <c r="E26" s="643">
        <f>'IDENTIFICACION DE RIESGOS'!D26</f>
        <v>0</v>
      </c>
      <c r="F26" s="644"/>
    </row>
    <row r="27" spans="1:6" ht="45" customHeight="1" x14ac:dyDescent="0.25">
      <c r="A27" s="639"/>
      <c r="B27" s="647"/>
      <c r="C27" s="642"/>
      <c r="D27" s="111">
        <f>'IDENTIFICACION DE RIESGOS'!B27</f>
        <v>0</v>
      </c>
      <c r="E27" s="643">
        <f>'IDENTIFICACION DE RIESGOS'!D27</f>
        <v>0</v>
      </c>
      <c r="F27" s="644"/>
    </row>
    <row r="28" spans="1:6" ht="58.5" customHeight="1" x14ac:dyDescent="0.25">
      <c r="A28" s="637" t="str">
        <f>'IDENTIFICACION DE RIESGOS'!E28</f>
        <v>g</v>
      </c>
      <c r="B28" s="645"/>
      <c r="C28" s="640">
        <f>'IDENTIFICACION DE RIESGOS'!F28</f>
        <v>0</v>
      </c>
      <c r="D28" s="111">
        <f>'IDENTIFICACION DE RIESGOS'!B28</f>
        <v>0</v>
      </c>
      <c r="E28" s="643">
        <f>'IDENTIFICACION DE RIESGOS'!D28</f>
        <v>0</v>
      </c>
      <c r="F28" s="644"/>
    </row>
    <row r="29" spans="1:6" ht="55.5" customHeight="1" x14ac:dyDescent="0.25">
      <c r="A29" s="638"/>
      <c r="B29" s="646"/>
      <c r="C29" s="641"/>
      <c r="D29" s="111">
        <f>'IDENTIFICACION DE RIESGOS'!B29</f>
        <v>0</v>
      </c>
      <c r="E29" s="643">
        <f>'IDENTIFICACION DE RIESGOS'!D29</f>
        <v>0</v>
      </c>
      <c r="F29" s="644"/>
    </row>
    <row r="30" spans="1:6" ht="63.75" customHeight="1" x14ac:dyDescent="0.25">
      <c r="A30" s="639"/>
      <c r="B30" s="647"/>
      <c r="C30" s="642"/>
      <c r="D30" s="111">
        <f>'IDENTIFICACION DE RIESGOS'!B30</f>
        <v>0</v>
      </c>
      <c r="E30" s="643">
        <f>'IDENTIFICACION DE RIESGOS'!D30</f>
        <v>0</v>
      </c>
      <c r="F30" s="644"/>
    </row>
    <row r="31" spans="1:6" ht="47.25" customHeight="1" x14ac:dyDescent="0.25">
      <c r="A31" s="637" t="str">
        <f>'IDENTIFICACION DE RIESGOS'!E31</f>
        <v>h</v>
      </c>
      <c r="B31" s="645"/>
      <c r="C31" s="640">
        <f>'IDENTIFICACION DE RIESGOS'!F31</f>
        <v>0</v>
      </c>
      <c r="D31" s="111">
        <f>'IDENTIFICACION DE RIESGOS'!B31</f>
        <v>0</v>
      </c>
      <c r="E31" s="643">
        <f>'IDENTIFICACION DE RIESGOS'!D31</f>
        <v>0</v>
      </c>
      <c r="F31" s="644"/>
    </row>
    <row r="32" spans="1:6" ht="55.5" customHeight="1" x14ac:dyDescent="0.25">
      <c r="A32" s="638"/>
      <c r="B32" s="646"/>
      <c r="C32" s="641"/>
      <c r="D32" s="111">
        <f>'IDENTIFICACION DE RIESGOS'!B32</f>
        <v>0</v>
      </c>
      <c r="E32" s="643">
        <f>'IDENTIFICACION DE RIESGOS'!D32</f>
        <v>0</v>
      </c>
      <c r="F32" s="644"/>
    </row>
    <row r="33" spans="1:6" ht="57.75" customHeight="1" x14ac:dyDescent="0.25">
      <c r="A33" s="639"/>
      <c r="B33" s="647"/>
      <c r="C33" s="642"/>
      <c r="D33" s="111">
        <f>'IDENTIFICACION DE RIESGOS'!B33</f>
        <v>0</v>
      </c>
      <c r="E33" s="643">
        <f>'IDENTIFICACION DE RIESGOS'!D33</f>
        <v>0</v>
      </c>
      <c r="F33" s="644"/>
    </row>
    <row r="34" spans="1:6" ht="45.75" customHeight="1" x14ac:dyDescent="0.25">
      <c r="A34" s="621" t="str">
        <f>'IDENTIFICACION DE RIESGOS'!E34</f>
        <v>i</v>
      </c>
      <c r="B34" s="633"/>
      <c r="C34" s="624">
        <f>'IDENTIFICACION DE RIESGOS'!F34</f>
        <v>0</v>
      </c>
      <c r="D34" s="112">
        <f>'IDENTIFICACION DE RIESGOS'!B34</f>
        <v>0</v>
      </c>
      <c r="E34" s="627">
        <f>'IDENTIFICACION DE RIESGOS'!D34</f>
        <v>0</v>
      </c>
      <c r="F34" s="628"/>
    </row>
    <row r="35" spans="1:6" ht="57.75" customHeight="1" x14ac:dyDescent="0.25">
      <c r="A35" s="622"/>
      <c r="B35" s="634"/>
      <c r="C35" s="625"/>
      <c r="D35" s="113">
        <f>'IDENTIFICACION DE RIESGOS'!B35</f>
        <v>0</v>
      </c>
      <c r="E35" s="627">
        <f>'IDENTIFICACION DE RIESGOS'!D35</f>
        <v>0</v>
      </c>
      <c r="F35" s="628"/>
    </row>
    <row r="36" spans="1:6" ht="51" customHeight="1" x14ac:dyDescent="0.25">
      <c r="A36" s="623"/>
      <c r="B36" s="635"/>
      <c r="C36" s="626"/>
      <c r="D36" s="113">
        <f>'IDENTIFICACION DE RIESGOS'!B36</f>
        <v>0</v>
      </c>
      <c r="E36" s="627">
        <f>'IDENTIFICACION DE RIESGOS'!D36</f>
        <v>0</v>
      </c>
      <c r="F36" s="628"/>
    </row>
    <row r="37" spans="1:6" ht="51" customHeight="1" x14ac:dyDescent="0.25">
      <c r="A37" s="621" t="str">
        <f>'IDENTIFICACION DE RIESGOS'!E37</f>
        <v>j</v>
      </c>
      <c r="B37" s="633"/>
      <c r="C37" s="624">
        <f>'IDENTIFICACION DE RIESGOS'!F39</f>
        <v>0</v>
      </c>
      <c r="D37" s="113">
        <f>'IDENTIFICACION DE RIESGOS'!B37</f>
        <v>0</v>
      </c>
      <c r="E37" s="627">
        <f>'IDENTIFICACION DE RIESGOS'!D37</f>
        <v>0</v>
      </c>
      <c r="F37" s="628"/>
    </row>
    <row r="38" spans="1:6" ht="51" customHeight="1" x14ac:dyDescent="0.25">
      <c r="A38" s="622"/>
      <c r="B38" s="634"/>
      <c r="C38" s="625"/>
      <c r="D38" s="113">
        <f>'IDENTIFICACION DE RIESGOS'!B38</f>
        <v>0</v>
      </c>
      <c r="E38" s="627">
        <f>'IDENTIFICACION DE RIESGOS'!D38</f>
        <v>0</v>
      </c>
      <c r="F38" s="628"/>
    </row>
    <row r="39" spans="1:6" ht="54" customHeight="1" thickBot="1" x14ac:dyDescent="0.3">
      <c r="A39" s="630"/>
      <c r="B39" s="636"/>
      <c r="C39" s="629"/>
      <c r="D39" s="114">
        <f>'IDENTIFICACION DE RIESGOS'!B39</f>
        <v>0</v>
      </c>
      <c r="E39" s="631">
        <f>'IDENTIFICACION DE RIESGOS'!D39</f>
        <v>0</v>
      </c>
      <c r="F39" s="63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S11" sqref="S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61"/>
      <c r="B1" s="361" t="str">
        <f>CONTEXTO!B1</f>
        <v xml:space="preserve">PROCESO: </v>
      </c>
      <c r="C1" s="362"/>
      <c r="D1" s="362"/>
      <c r="E1" s="362"/>
      <c r="F1" s="362"/>
      <c r="G1" s="362"/>
      <c r="H1" s="362"/>
      <c r="I1" s="362"/>
      <c r="J1" s="362"/>
      <c r="K1" s="362"/>
      <c r="L1" s="362"/>
      <c r="M1" s="362"/>
      <c r="N1" s="362"/>
      <c r="O1" s="362"/>
      <c r="P1" s="363"/>
      <c r="Q1" s="437" t="s">
        <v>475</v>
      </c>
      <c r="R1" s="370"/>
      <c r="S1" s="370"/>
      <c r="T1" s="609"/>
    </row>
    <row r="2" spans="1:23" ht="20.25" customHeight="1" x14ac:dyDescent="0.25">
      <c r="A2" s="462"/>
      <c r="B2" s="464"/>
      <c r="C2" s="449"/>
      <c r="D2" s="449"/>
      <c r="E2" s="449"/>
      <c r="F2" s="449"/>
      <c r="G2" s="449"/>
      <c r="H2" s="449"/>
      <c r="I2" s="449"/>
      <c r="J2" s="449"/>
      <c r="K2" s="449"/>
      <c r="L2" s="449"/>
      <c r="M2" s="449"/>
      <c r="N2" s="449"/>
      <c r="O2" s="449"/>
      <c r="P2" s="450"/>
      <c r="Q2" s="438" t="s">
        <v>469</v>
      </c>
      <c r="R2" s="439"/>
      <c r="S2" s="439"/>
      <c r="T2" s="610"/>
    </row>
    <row r="3" spans="1:23" ht="18.75" customHeight="1" x14ac:dyDescent="0.25">
      <c r="A3" s="462"/>
      <c r="B3" s="468" t="s">
        <v>77</v>
      </c>
      <c r="C3" s="469"/>
      <c r="D3" s="469"/>
      <c r="E3" s="469"/>
      <c r="F3" s="469"/>
      <c r="G3" s="469"/>
      <c r="H3" s="469"/>
      <c r="I3" s="469"/>
      <c r="J3" s="469"/>
      <c r="K3" s="469"/>
      <c r="L3" s="469"/>
      <c r="M3" s="469"/>
      <c r="N3" s="469"/>
      <c r="O3" s="469"/>
      <c r="P3" s="677"/>
      <c r="Q3" s="438" t="s">
        <v>470</v>
      </c>
      <c r="R3" s="439"/>
      <c r="S3" s="439"/>
      <c r="T3" s="610"/>
    </row>
    <row r="4" spans="1:23" ht="19.5" customHeight="1" thickBot="1" x14ac:dyDescent="0.3">
      <c r="A4" s="463"/>
      <c r="B4" s="367"/>
      <c r="C4" s="368"/>
      <c r="D4" s="368"/>
      <c r="E4" s="368"/>
      <c r="F4" s="368"/>
      <c r="G4" s="368"/>
      <c r="H4" s="368"/>
      <c r="I4" s="368"/>
      <c r="J4" s="368"/>
      <c r="K4" s="368"/>
      <c r="L4" s="368"/>
      <c r="M4" s="368"/>
      <c r="N4" s="368"/>
      <c r="O4" s="368"/>
      <c r="P4" s="369"/>
      <c r="Q4" s="438" t="s">
        <v>381</v>
      </c>
      <c r="R4" s="439"/>
      <c r="S4" s="439"/>
      <c r="T4" s="611"/>
    </row>
    <row r="5" spans="1:23" ht="19.5" customHeight="1" x14ac:dyDescent="0.25">
      <c r="A5" s="619"/>
      <c r="B5" s="430"/>
      <c r="C5" s="430"/>
      <c r="D5" s="430"/>
      <c r="E5" s="430"/>
      <c r="F5" s="430"/>
      <c r="G5" s="430"/>
      <c r="H5" s="430"/>
      <c r="I5" s="430"/>
      <c r="J5" s="430"/>
      <c r="K5" s="430"/>
      <c r="L5" s="430"/>
      <c r="M5" s="430"/>
      <c r="N5" s="430"/>
      <c r="O5" s="430"/>
      <c r="P5" s="430"/>
      <c r="Q5" s="430"/>
      <c r="R5" s="430"/>
      <c r="S5" s="430"/>
      <c r="T5" s="620"/>
    </row>
    <row r="6" spans="1:23" ht="24.75" customHeight="1" x14ac:dyDescent="0.25">
      <c r="A6" s="654" t="str">
        <f>CONTEXTO!A8</f>
        <v>PROCESO: GESTIÓN DE  INNOVACION Y TIC</v>
      </c>
      <c r="B6" s="655"/>
      <c r="C6" s="655"/>
      <c r="D6" s="655"/>
      <c r="E6" s="655"/>
      <c r="F6" s="655"/>
      <c r="G6" s="655"/>
      <c r="H6" s="655"/>
      <c r="I6" s="655"/>
      <c r="J6" s="655"/>
      <c r="K6" s="655"/>
      <c r="L6" s="655"/>
      <c r="M6" s="655"/>
      <c r="N6" s="655"/>
      <c r="O6" s="655"/>
      <c r="P6" s="655"/>
      <c r="Q6" s="655"/>
      <c r="R6" s="655"/>
      <c r="S6" s="655"/>
      <c r="T6" s="656"/>
    </row>
    <row r="7" spans="1:23" ht="66.75" customHeight="1" thickBot="1" x14ac:dyDescent="0.3">
      <c r="A7" s="670"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671"/>
      <c r="C7" s="671"/>
      <c r="D7" s="671"/>
      <c r="E7" s="671"/>
      <c r="F7" s="671"/>
      <c r="G7" s="671"/>
      <c r="H7" s="671"/>
      <c r="I7" s="671"/>
      <c r="J7" s="671"/>
      <c r="K7" s="671"/>
      <c r="L7" s="671"/>
      <c r="M7" s="671"/>
      <c r="N7" s="671"/>
      <c r="O7" s="671"/>
      <c r="P7" s="671"/>
      <c r="Q7" s="671"/>
      <c r="R7" s="671"/>
      <c r="S7" s="671"/>
      <c r="T7" s="672"/>
    </row>
    <row r="8" spans="1:23" ht="19.5" customHeight="1" thickBot="1" x14ac:dyDescent="0.3">
      <c r="A8" s="618"/>
      <c r="B8" s="618"/>
      <c r="C8" s="618"/>
      <c r="D8" s="618"/>
      <c r="E8" s="618"/>
      <c r="F8" s="618"/>
      <c r="G8" s="618"/>
      <c r="H8" s="618"/>
      <c r="I8" s="618"/>
      <c r="J8" s="618"/>
      <c r="K8" s="618"/>
      <c r="L8" s="618"/>
      <c r="M8" s="618"/>
      <c r="N8" s="618"/>
      <c r="O8" s="618"/>
      <c r="P8" s="618"/>
      <c r="Q8" s="618"/>
      <c r="R8" s="618"/>
      <c r="S8" s="618"/>
      <c r="T8" s="648"/>
    </row>
    <row r="9" spans="1:23" ht="37.5" customHeight="1" x14ac:dyDescent="0.25">
      <c r="A9" s="678" t="s">
        <v>69</v>
      </c>
      <c r="B9" s="679"/>
      <c r="C9" s="682" t="s">
        <v>78</v>
      </c>
      <c r="D9" s="683"/>
      <c r="E9" s="683"/>
      <c r="F9" s="683"/>
      <c r="G9" s="683"/>
      <c r="H9" s="683"/>
      <c r="I9" s="683"/>
      <c r="J9" s="683"/>
      <c r="K9" s="683"/>
      <c r="L9" s="683"/>
      <c r="M9" s="683"/>
      <c r="N9" s="683"/>
      <c r="O9" s="683"/>
      <c r="P9" s="683"/>
      <c r="Q9" s="683"/>
      <c r="R9" s="683"/>
      <c r="S9" s="683"/>
      <c r="T9" s="684"/>
    </row>
    <row r="10" spans="1:23" ht="25.5" customHeight="1" x14ac:dyDescent="0.25">
      <c r="A10" s="680"/>
      <c r="B10" s="681"/>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60" customHeight="1" x14ac:dyDescent="0.25">
      <c r="A11" s="685" t="str">
        <f>DESCRIPCION!A10</f>
        <v xml:space="preserve">Probabilidad de hurto y/o uso indebido de los equipos tecnológicos de la entidad para fines ilegales </v>
      </c>
      <c r="B11" s="686"/>
      <c r="C11" s="219">
        <v>4</v>
      </c>
      <c r="D11" s="219">
        <v>3</v>
      </c>
      <c r="E11" s="219">
        <v>4</v>
      </c>
      <c r="F11" s="219">
        <v>4</v>
      </c>
      <c r="G11" s="219"/>
      <c r="H11" s="219"/>
      <c r="I11" s="219"/>
      <c r="J11" s="219"/>
      <c r="K11" s="219"/>
      <c r="L11" s="219"/>
      <c r="M11" s="219"/>
      <c r="N11" s="219"/>
      <c r="O11" s="219"/>
      <c r="P11" s="219"/>
      <c r="Q11" s="219"/>
      <c r="R11" s="109">
        <f>SUM(C11:Q11)</f>
        <v>15</v>
      </c>
      <c r="S11" s="116">
        <f t="shared" ref="S11:S20" si="0">IF(ISERROR(AVERAGE(C11:Q11)),0,AVERAGE(C11:Q11))</f>
        <v>3.75</v>
      </c>
      <c r="T11" s="77" t="str">
        <f>IF(AND(S11&gt;=1,S11&lt;1.5),"Rara Vez",IF(AND(S11&gt;=1.6,S11&lt;2.5),"Improbable",IF(AND(S11&gt;=2.6,S11&lt;3.5),"Posible",IF(AND(S11&gt;=3.6,S11&lt;4.5),"Probable",IF(AND(S11&gt;=4.6),"Casi Seguro"," ")))))</f>
        <v>Probable</v>
      </c>
      <c r="W11" s="75"/>
    </row>
    <row r="12" spans="1:23" ht="38.25" customHeight="1" x14ac:dyDescent="0.25">
      <c r="A12" s="687">
        <f>DESCRIPCION!A13</f>
        <v>0</v>
      </c>
      <c r="B12" s="688"/>
      <c r="C12" s="219"/>
      <c r="D12" s="219"/>
      <c r="E12" s="219"/>
      <c r="F12" s="219"/>
      <c r="G12" s="219"/>
      <c r="H12" s="219"/>
      <c r="I12" s="219"/>
      <c r="J12" s="219"/>
      <c r="K12" s="219"/>
      <c r="L12" s="219"/>
      <c r="M12" s="219"/>
      <c r="N12" s="219"/>
      <c r="O12" s="219"/>
      <c r="P12" s="219"/>
      <c r="Q12" s="219"/>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85">
        <f>DESCRIPCION!A16</f>
        <v>0</v>
      </c>
      <c r="B13" s="686"/>
      <c r="C13" s="219"/>
      <c r="D13" s="219"/>
      <c r="E13" s="219"/>
      <c r="F13" s="219"/>
      <c r="G13" s="219"/>
      <c r="H13" s="219"/>
      <c r="I13" s="219"/>
      <c r="J13" s="219"/>
      <c r="K13" s="219"/>
      <c r="L13" s="219"/>
      <c r="M13" s="219"/>
      <c r="N13" s="219"/>
      <c r="O13" s="219"/>
      <c r="P13" s="219"/>
      <c r="Q13" s="219"/>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73" t="str">
        <f>DESCRIPCION!A19</f>
        <v>d</v>
      </c>
      <c r="B14" s="674"/>
      <c r="C14" s="219"/>
      <c r="D14" s="219"/>
      <c r="E14" s="219"/>
      <c r="F14" s="219"/>
      <c r="G14" s="219"/>
      <c r="H14" s="219"/>
      <c r="I14" s="219"/>
      <c r="J14" s="219"/>
      <c r="K14" s="219"/>
      <c r="L14" s="219"/>
      <c r="M14" s="219"/>
      <c r="N14" s="219"/>
      <c r="O14" s="219"/>
      <c r="P14" s="219"/>
      <c r="Q14" s="219"/>
      <c r="R14" s="109">
        <f t="shared" si="1"/>
        <v>0</v>
      </c>
      <c r="S14" s="116">
        <f t="shared" si="0"/>
        <v>0</v>
      </c>
      <c r="T14" s="77" t="str">
        <f t="shared" si="2"/>
        <v xml:space="preserve"> </v>
      </c>
    </row>
    <row r="15" spans="1:23" ht="39.75" customHeight="1" x14ac:dyDescent="0.25">
      <c r="A15" s="673" t="str">
        <f>DESCRIPCION!A22</f>
        <v>e</v>
      </c>
      <c r="B15" s="674"/>
      <c r="C15" s="219"/>
      <c r="D15" s="219"/>
      <c r="E15" s="219"/>
      <c r="F15" s="219"/>
      <c r="G15" s="219"/>
      <c r="H15" s="219"/>
      <c r="I15" s="219"/>
      <c r="J15" s="219"/>
      <c r="K15" s="219"/>
      <c r="L15" s="219"/>
      <c r="M15" s="219"/>
      <c r="N15" s="219"/>
      <c r="O15" s="219"/>
      <c r="P15" s="219"/>
      <c r="Q15" s="219"/>
      <c r="R15" s="109">
        <f t="shared" si="1"/>
        <v>0</v>
      </c>
      <c r="S15" s="116">
        <f t="shared" si="0"/>
        <v>0</v>
      </c>
      <c r="T15" s="77" t="str">
        <f t="shared" si="2"/>
        <v xml:space="preserve"> </v>
      </c>
    </row>
    <row r="16" spans="1:23" ht="39.75" customHeight="1" x14ac:dyDescent="0.25">
      <c r="A16" s="673" t="str">
        <f>DESCRIPCION!A25</f>
        <v>f</v>
      </c>
      <c r="B16" s="674"/>
      <c r="C16" s="219"/>
      <c r="D16" s="219"/>
      <c r="E16" s="219"/>
      <c r="F16" s="219"/>
      <c r="G16" s="219"/>
      <c r="H16" s="219"/>
      <c r="I16" s="219"/>
      <c r="J16" s="219"/>
      <c r="K16" s="219"/>
      <c r="L16" s="219"/>
      <c r="M16" s="219"/>
      <c r="N16" s="219"/>
      <c r="O16" s="219"/>
      <c r="P16" s="219"/>
      <c r="Q16" s="219"/>
      <c r="R16" s="109">
        <f t="shared" si="1"/>
        <v>0</v>
      </c>
      <c r="S16" s="116">
        <f t="shared" si="0"/>
        <v>0</v>
      </c>
      <c r="T16" s="77" t="str">
        <f t="shared" si="2"/>
        <v xml:space="preserve"> </v>
      </c>
    </row>
    <row r="17" spans="1:20" ht="39.75" customHeight="1" x14ac:dyDescent="0.25">
      <c r="A17" s="673" t="str">
        <f>DESCRIPCION!A28</f>
        <v>g</v>
      </c>
      <c r="B17" s="674"/>
      <c r="C17" s="219"/>
      <c r="D17" s="219"/>
      <c r="E17" s="219"/>
      <c r="F17" s="219"/>
      <c r="G17" s="219"/>
      <c r="H17" s="219"/>
      <c r="I17" s="219"/>
      <c r="J17" s="219"/>
      <c r="K17" s="219"/>
      <c r="L17" s="219"/>
      <c r="M17" s="219"/>
      <c r="N17" s="219"/>
      <c r="O17" s="219"/>
      <c r="P17" s="219"/>
      <c r="Q17" s="219"/>
      <c r="R17" s="109">
        <f t="shared" si="1"/>
        <v>0</v>
      </c>
      <c r="S17" s="116">
        <f t="shared" si="0"/>
        <v>0</v>
      </c>
      <c r="T17" s="77" t="str">
        <f t="shared" si="2"/>
        <v xml:space="preserve"> </v>
      </c>
    </row>
    <row r="18" spans="1:20" ht="39.75" customHeight="1" x14ac:dyDescent="0.25">
      <c r="A18" s="673" t="str">
        <f>DESCRIPCION!A31</f>
        <v>h</v>
      </c>
      <c r="B18" s="674"/>
      <c r="C18" s="219"/>
      <c r="D18" s="219"/>
      <c r="E18" s="219"/>
      <c r="F18" s="219"/>
      <c r="G18" s="219"/>
      <c r="H18" s="219"/>
      <c r="I18" s="219"/>
      <c r="J18" s="219"/>
      <c r="K18" s="219"/>
      <c r="L18" s="219"/>
      <c r="M18" s="219"/>
      <c r="N18" s="219"/>
      <c r="O18" s="219"/>
      <c r="P18" s="219"/>
      <c r="Q18" s="219"/>
      <c r="R18" s="109">
        <f t="shared" si="1"/>
        <v>0</v>
      </c>
      <c r="S18" s="116">
        <f t="shared" si="0"/>
        <v>0</v>
      </c>
      <c r="T18" s="77" t="str">
        <f t="shared" si="2"/>
        <v xml:space="preserve"> </v>
      </c>
    </row>
    <row r="19" spans="1:20" ht="39.75" customHeight="1" x14ac:dyDescent="0.25">
      <c r="A19" s="673" t="str">
        <f>DESCRIPCION!A34</f>
        <v>i</v>
      </c>
      <c r="B19" s="674"/>
      <c r="C19" s="219"/>
      <c r="D19" s="219"/>
      <c r="E19" s="219"/>
      <c r="F19" s="219"/>
      <c r="G19" s="219"/>
      <c r="H19" s="219"/>
      <c r="I19" s="219"/>
      <c r="J19" s="219"/>
      <c r="K19" s="219"/>
      <c r="L19" s="219"/>
      <c r="M19" s="219"/>
      <c r="N19" s="219"/>
      <c r="O19" s="219"/>
      <c r="P19" s="219"/>
      <c r="Q19" s="219"/>
      <c r="R19" s="109">
        <f t="shared" si="1"/>
        <v>0</v>
      </c>
      <c r="S19" s="116">
        <f t="shared" si="0"/>
        <v>0</v>
      </c>
      <c r="T19" s="77" t="str">
        <f t="shared" si="2"/>
        <v xml:space="preserve"> </v>
      </c>
    </row>
    <row r="20" spans="1:20" ht="39.75" customHeight="1" thickBot="1" x14ac:dyDescent="0.3">
      <c r="A20" s="675" t="str">
        <f>DESCRIPCION!A37</f>
        <v>j</v>
      </c>
      <c r="B20" s="676"/>
      <c r="C20" s="219"/>
      <c r="D20" s="219"/>
      <c r="E20" s="219"/>
      <c r="F20" s="219"/>
      <c r="G20" s="219"/>
      <c r="H20" s="219"/>
      <c r="I20" s="219"/>
      <c r="J20" s="219"/>
      <c r="K20" s="219"/>
      <c r="L20" s="219"/>
      <c r="M20" s="219"/>
      <c r="N20" s="219"/>
      <c r="O20" s="219"/>
      <c r="P20" s="219"/>
      <c r="Q20" s="219"/>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Normal="100" workbookViewId="0">
      <selection activeCell="C2" sqref="C2:E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79"/>
      <c r="B1" s="431" t="str">
        <f>CONTEXTO!B1</f>
        <v xml:space="preserve">PROCESO: </v>
      </c>
      <c r="C1" s="699" t="s">
        <v>476</v>
      </c>
      <c r="D1" s="699"/>
      <c r="E1" s="699"/>
      <c r="F1" s="700"/>
    </row>
    <row r="2" spans="1:6" ht="15.75" customHeight="1" x14ac:dyDescent="0.25">
      <c r="A2" s="480"/>
      <c r="B2" s="432"/>
      <c r="C2" s="651" t="s">
        <v>469</v>
      </c>
      <c r="D2" s="651"/>
      <c r="E2" s="651"/>
      <c r="F2" s="701"/>
    </row>
    <row r="3" spans="1:6" ht="15" customHeight="1" x14ac:dyDescent="0.25">
      <c r="A3" s="480"/>
      <c r="B3" s="432" t="s">
        <v>84</v>
      </c>
      <c r="C3" s="651" t="s">
        <v>470</v>
      </c>
      <c r="D3" s="651"/>
      <c r="E3" s="651"/>
      <c r="F3" s="701"/>
    </row>
    <row r="4" spans="1:6" ht="15.75" customHeight="1" x14ac:dyDescent="0.25">
      <c r="A4" s="480"/>
      <c r="B4" s="432"/>
      <c r="C4" s="651" t="s">
        <v>382</v>
      </c>
      <c r="D4" s="651"/>
      <c r="E4" s="651"/>
      <c r="F4" s="701"/>
    </row>
    <row r="5" spans="1:6" ht="15.75" customHeight="1" x14ac:dyDescent="0.25">
      <c r="A5" s="689"/>
      <c r="B5" s="690"/>
      <c r="C5" s="690"/>
      <c r="D5" s="690"/>
      <c r="E5" s="690"/>
      <c r="F5" s="691"/>
    </row>
    <row r="6" spans="1:6" x14ac:dyDescent="0.25">
      <c r="A6" s="488" t="str">
        <f>+CONTEXTO!A8</f>
        <v>PROCESO: GESTIÓN DE  INNOVACION Y TIC</v>
      </c>
      <c r="B6" s="489"/>
      <c r="C6" s="489"/>
      <c r="D6" s="489"/>
      <c r="E6" s="489"/>
      <c r="F6" s="490"/>
    </row>
    <row r="7" spans="1:6" ht="12.75" customHeight="1" x14ac:dyDescent="0.25">
      <c r="A7" s="488"/>
      <c r="B7" s="489"/>
      <c r="C7" s="489"/>
      <c r="D7" s="489"/>
      <c r="E7" s="489"/>
      <c r="F7" s="490"/>
    </row>
    <row r="8" spans="1:6" ht="60.75" customHeight="1" x14ac:dyDescent="0.25">
      <c r="A8" s="49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8" s="492"/>
      <c r="C8" s="492"/>
      <c r="D8" s="492"/>
      <c r="E8" s="492"/>
      <c r="F8" s="493"/>
    </row>
    <row r="9" spans="1:6" ht="3.75" customHeight="1" thickBot="1" x14ac:dyDescent="0.3">
      <c r="A9" s="494"/>
      <c r="B9" s="495"/>
      <c r="C9" s="495"/>
      <c r="D9" s="495"/>
      <c r="E9" s="495"/>
      <c r="F9" s="496"/>
    </row>
    <row r="10" spans="1:6" ht="13.5" customHeight="1" thickBot="1" x14ac:dyDescent="0.3">
      <c r="A10" s="497"/>
      <c r="B10" s="497"/>
      <c r="C10" s="497"/>
      <c r="D10" s="497"/>
      <c r="E10" s="497"/>
      <c r="F10" s="497"/>
    </row>
    <row r="11" spans="1:6" ht="34.5" customHeight="1" x14ac:dyDescent="0.25">
      <c r="A11" s="692" t="s">
        <v>85</v>
      </c>
      <c r="B11" s="500" t="s">
        <v>86</v>
      </c>
      <c r="C11" s="500"/>
      <c r="D11" s="706" t="s">
        <v>87</v>
      </c>
      <c r="E11" s="706"/>
      <c r="F11" s="702" t="s">
        <v>88</v>
      </c>
    </row>
    <row r="12" spans="1:6" ht="21" customHeight="1" x14ac:dyDescent="0.25">
      <c r="A12" s="693"/>
      <c r="B12" s="501"/>
      <c r="C12" s="501"/>
      <c r="D12" s="101" t="s">
        <v>89</v>
      </c>
      <c r="E12" s="101" t="s">
        <v>90</v>
      </c>
      <c r="F12" s="703"/>
    </row>
    <row r="13" spans="1:6" ht="26.25" customHeight="1" x14ac:dyDescent="0.25">
      <c r="A13" s="474" t="str">
        <f>PROBABILIDAD!A11</f>
        <v xml:space="preserve">Probabilidad de hurto y/o uso indebido de los equipos tecnológicos de la entidad para fines ilegales </v>
      </c>
      <c r="B13" s="477" t="s">
        <v>91</v>
      </c>
      <c r="C13" s="477"/>
      <c r="D13" s="294" t="s">
        <v>129</v>
      </c>
      <c r="E13" s="295"/>
      <c r="F13" s="694" t="str">
        <f>IF(D28="X","CATASTROFICO",IF(AND(D32&gt;0,D32&lt;=5),"MODERADO",IF(AND(D32&gt;=6,D32&lt;=11),"MAYOR",IF(AND(D32&gt;=12,D32&lt;=19),"CATASTROFICO",IF(AND(D32=0),"MENOR")))))</f>
        <v>MAYOR</v>
      </c>
    </row>
    <row r="14" spans="1:6" ht="26.25" customHeight="1" x14ac:dyDescent="0.25">
      <c r="A14" s="474"/>
      <c r="B14" s="477" t="s">
        <v>92</v>
      </c>
      <c r="C14" s="477"/>
      <c r="D14" s="295" t="s">
        <v>129</v>
      </c>
      <c r="E14" s="295"/>
      <c r="F14" s="695"/>
    </row>
    <row r="15" spans="1:6" ht="26.25" customHeight="1" x14ac:dyDescent="0.25">
      <c r="A15" s="474"/>
      <c r="B15" s="477" t="s">
        <v>93</v>
      </c>
      <c r="C15" s="477"/>
      <c r="D15" s="295" t="s">
        <v>129</v>
      </c>
      <c r="E15" s="295"/>
      <c r="F15" s="695"/>
    </row>
    <row r="16" spans="1:6" ht="26.25" customHeight="1" x14ac:dyDescent="0.25">
      <c r="A16" s="474"/>
      <c r="B16" s="477" t="s">
        <v>94</v>
      </c>
      <c r="C16" s="477"/>
      <c r="D16" s="295"/>
      <c r="E16" s="295" t="s">
        <v>129</v>
      </c>
      <c r="F16" s="695"/>
    </row>
    <row r="17" spans="1:6" ht="26.25" customHeight="1" x14ac:dyDescent="0.25">
      <c r="A17" s="474"/>
      <c r="B17" s="477" t="s">
        <v>95</v>
      </c>
      <c r="C17" s="477"/>
      <c r="D17" s="295" t="s">
        <v>129</v>
      </c>
      <c r="E17" s="295"/>
      <c r="F17" s="695"/>
    </row>
    <row r="18" spans="1:6" ht="26.25" customHeight="1" x14ac:dyDescent="0.25">
      <c r="A18" s="474"/>
      <c r="B18" s="477" t="s">
        <v>96</v>
      </c>
      <c r="C18" s="477"/>
      <c r="D18" s="295"/>
      <c r="E18" s="295" t="s">
        <v>129</v>
      </c>
      <c r="F18" s="695"/>
    </row>
    <row r="19" spans="1:6" ht="26.25" customHeight="1" x14ac:dyDescent="0.25">
      <c r="A19" s="474"/>
      <c r="B19" s="477" t="s">
        <v>97</v>
      </c>
      <c r="C19" s="477"/>
      <c r="D19" s="295"/>
      <c r="E19" s="295" t="s">
        <v>129</v>
      </c>
      <c r="F19" s="695"/>
    </row>
    <row r="20" spans="1:6" ht="33" customHeight="1" x14ac:dyDescent="0.25">
      <c r="A20" s="474"/>
      <c r="B20" s="477" t="s">
        <v>98</v>
      </c>
      <c r="C20" s="477"/>
      <c r="D20" s="295"/>
      <c r="E20" s="295" t="s">
        <v>129</v>
      </c>
      <c r="F20" s="695"/>
    </row>
    <row r="21" spans="1:6" ht="26.25" customHeight="1" x14ac:dyDescent="0.25">
      <c r="A21" s="474"/>
      <c r="B21" s="477" t="s">
        <v>99</v>
      </c>
      <c r="C21" s="477"/>
      <c r="D21" s="295"/>
      <c r="E21" s="295" t="s">
        <v>129</v>
      </c>
      <c r="F21" s="695"/>
    </row>
    <row r="22" spans="1:6" ht="26.25" customHeight="1" x14ac:dyDescent="0.25">
      <c r="A22" s="474"/>
      <c r="B22" s="477" t="s">
        <v>100</v>
      </c>
      <c r="C22" s="477"/>
      <c r="D22" s="295" t="s">
        <v>129</v>
      </c>
      <c r="E22" s="295"/>
      <c r="F22" s="695"/>
    </row>
    <row r="23" spans="1:6" ht="26.25" customHeight="1" x14ac:dyDescent="0.25">
      <c r="A23" s="474"/>
      <c r="B23" s="477" t="s">
        <v>101</v>
      </c>
      <c r="C23" s="477"/>
      <c r="D23" s="295" t="s">
        <v>129</v>
      </c>
      <c r="E23" s="295"/>
      <c r="F23" s="695"/>
    </row>
    <row r="24" spans="1:6" ht="26.25" customHeight="1" x14ac:dyDescent="0.25">
      <c r="A24" s="474"/>
      <c r="B24" s="477" t="s">
        <v>102</v>
      </c>
      <c r="C24" s="477"/>
      <c r="D24" s="295" t="s">
        <v>129</v>
      </c>
      <c r="E24" s="295"/>
      <c r="F24" s="695"/>
    </row>
    <row r="25" spans="1:6" ht="26.25" customHeight="1" x14ac:dyDescent="0.25">
      <c r="A25" s="474"/>
      <c r="B25" s="477" t="s">
        <v>103</v>
      </c>
      <c r="C25" s="477"/>
      <c r="D25" s="295" t="s">
        <v>129</v>
      </c>
      <c r="E25" s="295"/>
      <c r="F25" s="695"/>
    </row>
    <row r="26" spans="1:6" ht="26.25" customHeight="1" x14ac:dyDescent="0.25">
      <c r="A26" s="474"/>
      <c r="B26" s="477" t="s">
        <v>104</v>
      </c>
      <c r="C26" s="477"/>
      <c r="D26" s="295" t="s">
        <v>129</v>
      </c>
      <c r="E26" s="295"/>
      <c r="F26" s="695"/>
    </row>
    <row r="27" spans="1:6" ht="26.25" customHeight="1" x14ac:dyDescent="0.25">
      <c r="A27" s="474"/>
      <c r="B27" s="477" t="s">
        <v>105</v>
      </c>
      <c r="C27" s="477"/>
      <c r="D27" s="295" t="s">
        <v>129</v>
      </c>
      <c r="E27" s="295"/>
      <c r="F27" s="695"/>
    </row>
    <row r="28" spans="1:6" ht="26.25" customHeight="1" x14ac:dyDescent="0.25">
      <c r="A28" s="474"/>
      <c r="B28" s="477" t="s">
        <v>106</v>
      </c>
      <c r="C28" s="477"/>
      <c r="D28" s="295"/>
      <c r="E28" s="295" t="s">
        <v>129</v>
      </c>
      <c r="F28" s="695"/>
    </row>
    <row r="29" spans="1:6" ht="26.25" customHeight="1" x14ac:dyDescent="0.25">
      <c r="A29" s="474"/>
      <c r="B29" s="477" t="s">
        <v>107</v>
      </c>
      <c r="C29" s="477"/>
      <c r="D29" s="295"/>
      <c r="E29" s="295" t="s">
        <v>129</v>
      </c>
      <c r="F29" s="695"/>
    </row>
    <row r="30" spans="1:6" ht="26.25" customHeight="1" x14ac:dyDescent="0.25">
      <c r="A30" s="474"/>
      <c r="B30" s="477" t="s">
        <v>108</v>
      </c>
      <c r="C30" s="477"/>
      <c r="D30" s="295"/>
      <c r="E30" s="295" t="s">
        <v>129</v>
      </c>
      <c r="F30" s="695"/>
    </row>
    <row r="31" spans="1:6" ht="26.25" customHeight="1" x14ac:dyDescent="0.25">
      <c r="A31" s="474"/>
      <c r="B31" s="477" t="s">
        <v>109</v>
      </c>
      <c r="C31" s="477"/>
      <c r="D31" s="295"/>
      <c r="E31" s="295" t="s">
        <v>129</v>
      </c>
      <c r="F31" s="695"/>
    </row>
    <row r="32" spans="1:6" ht="16.2" thickBot="1" x14ac:dyDescent="0.35">
      <c r="A32" s="475"/>
      <c r="B32" s="697" t="s">
        <v>58</v>
      </c>
      <c r="C32" s="698"/>
      <c r="D32" s="97">
        <f>+NOOO!B54</f>
        <v>10</v>
      </c>
      <c r="E32" s="98"/>
      <c r="F32" s="696"/>
    </row>
    <row r="33" spans="1:6" ht="15.75" customHeight="1" thickBot="1" x14ac:dyDescent="0.3">
      <c r="A33" s="704"/>
      <c r="B33" s="392"/>
      <c r="C33" s="392"/>
      <c r="D33" s="392"/>
      <c r="E33" s="392"/>
      <c r="F33" s="705"/>
    </row>
    <row r="34" spans="1:6" ht="34.5" customHeight="1" x14ac:dyDescent="0.25">
      <c r="A34" s="692" t="s">
        <v>85</v>
      </c>
      <c r="B34" s="500" t="s">
        <v>86</v>
      </c>
      <c r="C34" s="500"/>
      <c r="D34" s="706" t="s">
        <v>87</v>
      </c>
      <c r="E34" s="706"/>
      <c r="F34" s="702" t="s">
        <v>88</v>
      </c>
    </row>
    <row r="35" spans="1:6" ht="21" customHeight="1" x14ac:dyDescent="0.25">
      <c r="A35" s="693"/>
      <c r="B35" s="501"/>
      <c r="C35" s="501"/>
      <c r="D35" s="78" t="s">
        <v>89</v>
      </c>
      <c r="E35" s="78" t="s">
        <v>90</v>
      </c>
      <c r="F35" s="703"/>
    </row>
    <row r="36" spans="1:6" ht="26.25" customHeight="1" x14ac:dyDescent="0.25">
      <c r="A36" s="474"/>
      <c r="B36" s="477" t="s">
        <v>91</v>
      </c>
      <c r="C36" s="477"/>
      <c r="D36" s="218"/>
      <c r="E36" s="218"/>
      <c r="F36" s="709" t="str">
        <f>IF(D51="X","CATASTROFICO",IF(AND(D55&gt;0,D55&lt;=5),"MODERADO",IF(AND(D55&gt;=6,D55&lt;=11),"MAYOR",IF(AND(D55&gt;=12,D55&lt;=19),"CATASTROFICO"," "))))</f>
        <v xml:space="preserve"> </v>
      </c>
    </row>
    <row r="37" spans="1:6" ht="26.25" customHeight="1" x14ac:dyDescent="0.25">
      <c r="A37" s="474"/>
      <c r="B37" s="477" t="s">
        <v>92</v>
      </c>
      <c r="C37" s="477"/>
      <c r="D37" s="218"/>
      <c r="E37" s="218"/>
      <c r="F37" s="709"/>
    </row>
    <row r="38" spans="1:6" ht="26.25" customHeight="1" x14ac:dyDescent="0.25">
      <c r="A38" s="474"/>
      <c r="B38" s="477" t="s">
        <v>93</v>
      </c>
      <c r="C38" s="477"/>
      <c r="D38" s="218"/>
      <c r="E38" s="218"/>
      <c r="F38" s="709"/>
    </row>
    <row r="39" spans="1:6" ht="26.25" customHeight="1" x14ac:dyDescent="0.25">
      <c r="A39" s="474"/>
      <c r="B39" s="477" t="s">
        <v>94</v>
      </c>
      <c r="C39" s="477"/>
      <c r="D39" s="218"/>
      <c r="E39" s="218"/>
      <c r="F39" s="709"/>
    </row>
    <row r="40" spans="1:6" ht="26.25" customHeight="1" x14ac:dyDescent="0.25">
      <c r="A40" s="474"/>
      <c r="B40" s="477" t="s">
        <v>95</v>
      </c>
      <c r="C40" s="477"/>
      <c r="D40" s="218"/>
      <c r="E40" s="218"/>
      <c r="F40" s="709"/>
    </row>
    <row r="41" spans="1:6" ht="26.25" customHeight="1" x14ac:dyDescent="0.25">
      <c r="A41" s="474"/>
      <c r="B41" s="477" t="s">
        <v>96</v>
      </c>
      <c r="C41" s="477"/>
      <c r="D41" s="218"/>
      <c r="E41" s="218"/>
      <c r="F41" s="709"/>
    </row>
    <row r="42" spans="1:6" ht="26.25" customHeight="1" x14ac:dyDescent="0.25">
      <c r="A42" s="474"/>
      <c r="B42" s="477" t="s">
        <v>97</v>
      </c>
      <c r="C42" s="477"/>
      <c r="D42" s="218"/>
      <c r="E42" s="218"/>
      <c r="F42" s="709"/>
    </row>
    <row r="43" spans="1:6" ht="33" customHeight="1" x14ac:dyDescent="0.25">
      <c r="A43" s="474"/>
      <c r="B43" s="477" t="s">
        <v>98</v>
      </c>
      <c r="C43" s="477"/>
      <c r="D43" s="218"/>
      <c r="E43" s="218"/>
      <c r="F43" s="709"/>
    </row>
    <row r="44" spans="1:6" ht="26.25" customHeight="1" x14ac:dyDescent="0.25">
      <c r="A44" s="474"/>
      <c r="B44" s="477" t="s">
        <v>99</v>
      </c>
      <c r="C44" s="477"/>
      <c r="D44" s="218"/>
      <c r="E44" s="218"/>
      <c r="F44" s="709"/>
    </row>
    <row r="45" spans="1:6" ht="26.25" customHeight="1" x14ac:dyDescent="0.25">
      <c r="A45" s="474"/>
      <c r="B45" s="477" t="s">
        <v>100</v>
      </c>
      <c r="C45" s="477"/>
      <c r="D45" s="218"/>
      <c r="E45" s="218"/>
      <c r="F45" s="709"/>
    </row>
    <row r="46" spans="1:6" ht="26.25" customHeight="1" x14ac:dyDescent="0.25">
      <c r="A46" s="474"/>
      <c r="B46" s="477" t="s">
        <v>101</v>
      </c>
      <c r="C46" s="477"/>
      <c r="D46" s="218"/>
      <c r="E46" s="218"/>
      <c r="F46" s="709"/>
    </row>
    <row r="47" spans="1:6" ht="26.25" customHeight="1" x14ac:dyDescent="0.25">
      <c r="A47" s="474"/>
      <c r="B47" s="477" t="s">
        <v>102</v>
      </c>
      <c r="C47" s="477"/>
      <c r="D47" s="223"/>
      <c r="E47" s="223"/>
      <c r="F47" s="709"/>
    </row>
    <row r="48" spans="1:6" ht="26.25" customHeight="1" x14ac:dyDescent="0.25">
      <c r="A48" s="474"/>
      <c r="B48" s="477" t="s">
        <v>103</v>
      </c>
      <c r="C48" s="477"/>
      <c r="D48" s="223"/>
      <c r="E48" s="223"/>
      <c r="F48" s="709"/>
    </row>
    <row r="49" spans="1:6" ht="26.25" customHeight="1" x14ac:dyDescent="0.25">
      <c r="A49" s="474"/>
      <c r="B49" s="477" t="s">
        <v>104</v>
      </c>
      <c r="C49" s="477"/>
      <c r="D49" s="223"/>
      <c r="E49" s="223"/>
      <c r="F49" s="709"/>
    </row>
    <row r="50" spans="1:6" ht="26.25" customHeight="1" x14ac:dyDescent="0.25">
      <c r="A50" s="474"/>
      <c r="B50" s="477" t="s">
        <v>105</v>
      </c>
      <c r="C50" s="477"/>
      <c r="D50" s="223"/>
      <c r="E50" s="223"/>
      <c r="F50" s="709"/>
    </row>
    <row r="51" spans="1:6" ht="26.25" customHeight="1" x14ac:dyDescent="0.25">
      <c r="A51" s="474"/>
      <c r="B51" s="477" t="s">
        <v>106</v>
      </c>
      <c r="C51" s="477"/>
      <c r="D51" s="223"/>
      <c r="E51" s="223"/>
      <c r="F51" s="709"/>
    </row>
    <row r="52" spans="1:6" ht="26.25" customHeight="1" x14ac:dyDescent="0.25">
      <c r="A52" s="474"/>
      <c r="B52" s="477" t="s">
        <v>107</v>
      </c>
      <c r="C52" s="477"/>
      <c r="D52" s="223"/>
      <c r="E52" s="223"/>
      <c r="F52" s="709"/>
    </row>
    <row r="53" spans="1:6" ht="26.25" customHeight="1" x14ac:dyDescent="0.25">
      <c r="A53" s="474"/>
      <c r="B53" s="477" t="s">
        <v>108</v>
      </c>
      <c r="C53" s="477"/>
      <c r="D53" s="223"/>
      <c r="E53" s="223"/>
      <c r="F53" s="709"/>
    </row>
    <row r="54" spans="1:6" ht="26.25" customHeight="1" x14ac:dyDescent="0.25">
      <c r="A54" s="474"/>
      <c r="B54" s="477" t="s">
        <v>109</v>
      </c>
      <c r="C54" s="477"/>
      <c r="D54" s="223"/>
      <c r="E54" s="223"/>
      <c r="F54" s="709"/>
    </row>
    <row r="55" spans="1:6" ht="16.2" thickBot="1" x14ac:dyDescent="0.35">
      <c r="A55" s="475"/>
      <c r="B55" s="697" t="s">
        <v>58</v>
      </c>
      <c r="C55" s="698"/>
      <c r="D55" s="97">
        <f>+NOOO!B77</f>
        <v>0</v>
      </c>
      <c r="E55" s="98"/>
      <c r="F55" s="710"/>
    </row>
    <row r="56" spans="1:6" ht="14.4" thickBot="1" x14ac:dyDescent="0.3"/>
    <row r="57" spans="1:6" ht="34.5" customHeight="1" x14ac:dyDescent="0.25">
      <c r="A57" s="692" t="s">
        <v>85</v>
      </c>
      <c r="B57" s="500" t="s">
        <v>86</v>
      </c>
      <c r="C57" s="500"/>
      <c r="D57" s="706" t="s">
        <v>87</v>
      </c>
      <c r="E57" s="706"/>
      <c r="F57" s="702" t="s">
        <v>88</v>
      </c>
    </row>
    <row r="58" spans="1:6" ht="21" customHeight="1" x14ac:dyDescent="0.25">
      <c r="A58" s="693"/>
      <c r="B58" s="501"/>
      <c r="C58" s="501"/>
      <c r="D58" s="78" t="s">
        <v>89</v>
      </c>
      <c r="E58" s="78" t="s">
        <v>90</v>
      </c>
      <c r="F58" s="703"/>
    </row>
    <row r="59" spans="1:6" ht="26.25" customHeight="1" x14ac:dyDescent="0.25">
      <c r="A59" s="707"/>
      <c r="B59" s="477" t="s">
        <v>91</v>
      </c>
      <c r="C59" s="477"/>
      <c r="D59" s="224"/>
      <c r="E59" s="224"/>
      <c r="F59" s="709" t="str">
        <f>IF(D74="X","CATASTROFICO",IF(AND(D78&gt;0,D78&lt;=5),"MODERADO",IF(AND(D78&gt;=6,D78&lt;=11),"MAYOR",IF(AND(D78&gt;=12,D78&lt;=19),"CATASTROFICO"," "))))</f>
        <v xml:space="preserve"> </v>
      </c>
    </row>
    <row r="60" spans="1:6" ht="26.25" customHeight="1" x14ac:dyDescent="0.25">
      <c r="A60" s="707"/>
      <c r="B60" s="477" t="s">
        <v>92</v>
      </c>
      <c r="C60" s="477"/>
      <c r="D60" s="224"/>
      <c r="E60" s="224"/>
      <c r="F60" s="709"/>
    </row>
    <row r="61" spans="1:6" ht="26.25" customHeight="1" x14ac:dyDescent="0.25">
      <c r="A61" s="707"/>
      <c r="B61" s="477" t="s">
        <v>93</v>
      </c>
      <c r="C61" s="477"/>
      <c r="D61" s="224"/>
      <c r="E61" s="224"/>
      <c r="F61" s="709"/>
    </row>
    <row r="62" spans="1:6" ht="26.25" customHeight="1" x14ac:dyDescent="0.25">
      <c r="A62" s="707"/>
      <c r="B62" s="477" t="s">
        <v>94</v>
      </c>
      <c r="C62" s="477"/>
      <c r="D62" s="224"/>
      <c r="E62" s="224"/>
      <c r="F62" s="709"/>
    </row>
    <row r="63" spans="1:6" ht="26.25" customHeight="1" x14ac:dyDescent="0.25">
      <c r="A63" s="707"/>
      <c r="B63" s="477" t="s">
        <v>95</v>
      </c>
      <c r="C63" s="477"/>
      <c r="D63" s="224"/>
      <c r="E63" s="224"/>
      <c r="F63" s="709"/>
    </row>
    <row r="64" spans="1:6" ht="26.25" customHeight="1" x14ac:dyDescent="0.25">
      <c r="A64" s="707"/>
      <c r="B64" s="477" t="s">
        <v>96</v>
      </c>
      <c r="C64" s="477"/>
      <c r="D64" s="224"/>
      <c r="E64" s="224"/>
      <c r="F64" s="709"/>
    </row>
    <row r="65" spans="1:6" ht="26.25" customHeight="1" x14ac:dyDescent="0.25">
      <c r="A65" s="707"/>
      <c r="B65" s="477" t="s">
        <v>97</v>
      </c>
      <c r="C65" s="477"/>
      <c r="D65" s="224"/>
      <c r="E65" s="224"/>
      <c r="F65" s="709"/>
    </row>
    <row r="66" spans="1:6" ht="32.25" customHeight="1" x14ac:dyDescent="0.25">
      <c r="A66" s="707"/>
      <c r="B66" s="477" t="s">
        <v>98</v>
      </c>
      <c r="C66" s="477"/>
      <c r="D66" s="224"/>
      <c r="E66" s="224"/>
      <c r="F66" s="709"/>
    </row>
    <row r="67" spans="1:6" ht="26.25" customHeight="1" x14ac:dyDescent="0.25">
      <c r="A67" s="707"/>
      <c r="B67" s="477" t="s">
        <v>99</v>
      </c>
      <c r="C67" s="477"/>
      <c r="D67" s="224"/>
      <c r="E67" s="224"/>
      <c r="F67" s="709"/>
    </row>
    <row r="68" spans="1:6" ht="26.25" customHeight="1" x14ac:dyDescent="0.25">
      <c r="A68" s="707"/>
      <c r="B68" s="477" t="s">
        <v>100</v>
      </c>
      <c r="C68" s="477"/>
      <c r="D68" s="224"/>
      <c r="E68" s="224"/>
      <c r="F68" s="709"/>
    </row>
    <row r="69" spans="1:6" ht="26.25" customHeight="1" x14ac:dyDescent="0.25">
      <c r="A69" s="707"/>
      <c r="B69" s="477" t="s">
        <v>101</v>
      </c>
      <c r="C69" s="477"/>
      <c r="D69" s="224"/>
      <c r="E69" s="224"/>
      <c r="F69" s="709"/>
    </row>
    <row r="70" spans="1:6" ht="26.25" customHeight="1" x14ac:dyDescent="0.25">
      <c r="A70" s="707"/>
      <c r="B70" s="477" t="s">
        <v>102</v>
      </c>
      <c r="C70" s="477"/>
      <c r="D70" s="224"/>
      <c r="E70" s="224"/>
      <c r="F70" s="709"/>
    </row>
    <row r="71" spans="1:6" ht="26.25" customHeight="1" x14ac:dyDescent="0.25">
      <c r="A71" s="707"/>
      <c r="B71" s="477" t="s">
        <v>103</v>
      </c>
      <c r="C71" s="477"/>
      <c r="D71" s="224"/>
      <c r="E71" s="224"/>
      <c r="F71" s="709"/>
    </row>
    <row r="72" spans="1:6" ht="26.25" customHeight="1" x14ac:dyDescent="0.25">
      <c r="A72" s="707"/>
      <c r="B72" s="477" t="s">
        <v>104</v>
      </c>
      <c r="C72" s="477"/>
      <c r="D72" s="224"/>
      <c r="E72" s="224"/>
      <c r="F72" s="709"/>
    </row>
    <row r="73" spans="1:6" ht="26.25" customHeight="1" x14ac:dyDescent="0.25">
      <c r="A73" s="707"/>
      <c r="B73" s="477" t="s">
        <v>105</v>
      </c>
      <c r="C73" s="477"/>
      <c r="D73" s="224"/>
      <c r="E73" s="224"/>
      <c r="F73" s="709"/>
    </row>
    <row r="74" spans="1:6" ht="26.25" customHeight="1" x14ac:dyDescent="0.25">
      <c r="A74" s="707"/>
      <c r="B74" s="477" t="s">
        <v>106</v>
      </c>
      <c r="C74" s="477"/>
      <c r="D74" s="224"/>
      <c r="E74" s="224"/>
      <c r="F74" s="709"/>
    </row>
    <row r="75" spans="1:6" ht="26.25" customHeight="1" x14ac:dyDescent="0.25">
      <c r="A75" s="707"/>
      <c r="B75" s="477" t="s">
        <v>107</v>
      </c>
      <c r="C75" s="477"/>
      <c r="D75" s="224"/>
      <c r="E75" s="224"/>
      <c r="F75" s="709"/>
    </row>
    <row r="76" spans="1:6" ht="26.25" customHeight="1" x14ac:dyDescent="0.25">
      <c r="A76" s="707"/>
      <c r="B76" s="477" t="s">
        <v>108</v>
      </c>
      <c r="C76" s="477"/>
      <c r="D76" s="224"/>
      <c r="E76" s="224"/>
      <c r="F76" s="709"/>
    </row>
    <row r="77" spans="1:6" ht="26.25" customHeight="1" x14ac:dyDescent="0.25">
      <c r="A77" s="707"/>
      <c r="B77" s="477" t="s">
        <v>109</v>
      </c>
      <c r="C77" s="477"/>
      <c r="D77" s="224"/>
      <c r="E77" s="224"/>
      <c r="F77" s="709"/>
    </row>
    <row r="78" spans="1:6" ht="16.2" thickBot="1" x14ac:dyDescent="0.35">
      <c r="A78" s="708"/>
      <c r="B78" s="697" t="s">
        <v>58</v>
      </c>
      <c r="C78" s="698"/>
      <c r="D78" s="97">
        <f>+NOOO!B100</f>
        <v>0</v>
      </c>
      <c r="E78" s="98"/>
      <c r="F78" s="710"/>
    </row>
    <row r="79" spans="1:6" ht="14.4" thickBot="1" x14ac:dyDescent="0.3"/>
    <row r="80" spans="1:6" ht="34.5" customHeight="1" x14ac:dyDescent="0.25">
      <c r="A80" s="692" t="s">
        <v>85</v>
      </c>
      <c r="B80" s="500" t="s">
        <v>86</v>
      </c>
      <c r="C80" s="500"/>
      <c r="D80" s="706" t="s">
        <v>87</v>
      </c>
      <c r="E80" s="706"/>
      <c r="F80" s="702" t="s">
        <v>88</v>
      </c>
    </row>
    <row r="81" spans="1:6" ht="21" customHeight="1" x14ac:dyDescent="0.25">
      <c r="A81" s="693"/>
      <c r="B81" s="501"/>
      <c r="C81" s="501"/>
      <c r="D81" s="78" t="s">
        <v>89</v>
      </c>
      <c r="E81" s="78" t="s">
        <v>90</v>
      </c>
      <c r="F81" s="703"/>
    </row>
    <row r="82" spans="1:6" ht="26.25" customHeight="1" x14ac:dyDescent="0.25">
      <c r="A82" s="707"/>
      <c r="B82" s="477" t="s">
        <v>91</v>
      </c>
      <c r="C82" s="477"/>
      <c r="D82" s="224"/>
      <c r="E82" s="224"/>
      <c r="F82" s="709" t="str">
        <f>IF(D97="X","CATASTROFICO",IF(AND(D101&gt;0,D101&lt;=5),"MODERADO",IF(AND(D101&gt;=6,D101&lt;=11),"MAYOR",IF(AND(D101&gt;=12,D101&lt;=19),"CATASTROFICO"," "))))</f>
        <v xml:space="preserve"> </v>
      </c>
    </row>
    <row r="83" spans="1:6" ht="26.25" customHeight="1" x14ac:dyDescent="0.25">
      <c r="A83" s="707"/>
      <c r="B83" s="477" t="s">
        <v>92</v>
      </c>
      <c r="C83" s="477"/>
      <c r="D83" s="224"/>
      <c r="E83" s="224"/>
      <c r="F83" s="709"/>
    </row>
    <row r="84" spans="1:6" ht="26.25" customHeight="1" x14ac:dyDescent="0.25">
      <c r="A84" s="707"/>
      <c r="B84" s="477" t="s">
        <v>93</v>
      </c>
      <c r="C84" s="477"/>
      <c r="D84" s="224"/>
      <c r="E84" s="224"/>
      <c r="F84" s="709"/>
    </row>
    <row r="85" spans="1:6" ht="26.25" customHeight="1" x14ac:dyDescent="0.25">
      <c r="A85" s="707"/>
      <c r="B85" s="477" t="s">
        <v>94</v>
      </c>
      <c r="C85" s="477"/>
      <c r="D85" s="224"/>
      <c r="E85" s="224"/>
      <c r="F85" s="709"/>
    </row>
    <row r="86" spans="1:6" ht="26.25" customHeight="1" x14ac:dyDescent="0.25">
      <c r="A86" s="707"/>
      <c r="B86" s="477" t="s">
        <v>95</v>
      </c>
      <c r="C86" s="477"/>
      <c r="D86" s="224"/>
      <c r="E86" s="224"/>
      <c r="F86" s="709"/>
    </row>
    <row r="87" spans="1:6" ht="26.25" customHeight="1" x14ac:dyDescent="0.25">
      <c r="A87" s="707"/>
      <c r="B87" s="477" t="s">
        <v>96</v>
      </c>
      <c r="C87" s="477"/>
      <c r="D87" s="224"/>
      <c r="E87" s="224"/>
      <c r="F87" s="709"/>
    </row>
    <row r="88" spans="1:6" ht="26.25" customHeight="1" x14ac:dyDescent="0.25">
      <c r="A88" s="707"/>
      <c r="B88" s="477" t="s">
        <v>97</v>
      </c>
      <c r="C88" s="477"/>
      <c r="D88" s="224"/>
      <c r="E88" s="224"/>
      <c r="F88" s="709"/>
    </row>
    <row r="89" spans="1:6" ht="33" customHeight="1" x14ac:dyDescent="0.25">
      <c r="A89" s="707"/>
      <c r="B89" s="477" t="s">
        <v>98</v>
      </c>
      <c r="C89" s="477"/>
      <c r="D89" s="224"/>
      <c r="E89" s="224"/>
      <c r="F89" s="709"/>
    </row>
    <row r="90" spans="1:6" ht="26.25" customHeight="1" x14ac:dyDescent="0.25">
      <c r="A90" s="707"/>
      <c r="B90" s="477" t="s">
        <v>99</v>
      </c>
      <c r="C90" s="477"/>
      <c r="D90" s="224"/>
      <c r="E90" s="224"/>
      <c r="F90" s="709"/>
    </row>
    <row r="91" spans="1:6" ht="26.25" customHeight="1" x14ac:dyDescent="0.25">
      <c r="A91" s="707"/>
      <c r="B91" s="477" t="s">
        <v>100</v>
      </c>
      <c r="C91" s="477"/>
      <c r="D91" s="224"/>
      <c r="E91" s="224"/>
      <c r="F91" s="709"/>
    </row>
    <row r="92" spans="1:6" ht="26.25" customHeight="1" x14ac:dyDescent="0.25">
      <c r="A92" s="707"/>
      <c r="B92" s="477" t="s">
        <v>101</v>
      </c>
      <c r="C92" s="477"/>
      <c r="D92" s="224"/>
      <c r="E92" s="224"/>
      <c r="F92" s="709"/>
    </row>
    <row r="93" spans="1:6" ht="26.25" customHeight="1" x14ac:dyDescent="0.25">
      <c r="A93" s="707"/>
      <c r="B93" s="477" t="s">
        <v>102</v>
      </c>
      <c r="C93" s="477"/>
      <c r="D93" s="224"/>
      <c r="E93" s="224"/>
      <c r="F93" s="709"/>
    </row>
    <row r="94" spans="1:6" ht="26.25" customHeight="1" x14ac:dyDescent="0.25">
      <c r="A94" s="707"/>
      <c r="B94" s="477" t="s">
        <v>103</v>
      </c>
      <c r="C94" s="477"/>
      <c r="D94" s="224"/>
      <c r="E94" s="224"/>
      <c r="F94" s="709"/>
    </row>
    <row r="95" spans="1:6" ht="26.25" customHeight="1" x14ac:dyDescent="0.25">
      <c r="A95" s="707"/>
      <c r="B95" s="477" t="s">
        <v>104</v>
      </c>
      <c r="C95" s="477"/>
      <c r="D95" s="224"/>
      <c r="E95" s="224"/>
      <c r="F95" s="709"/>
    </row>
    <row r="96" spans="1:6" ht="26.25" customHeight="1" x14ac:dyDescent="0.25">
      <c r="A96" s="707"/>
      <c r="B96" s="477" t="s">
        <v>105</v>
      </c>
      <c r="C96" s="477"/>
      <c r="D96" s="224"/>
      <c r="E96" s="224"/>
      <c r="F96" s="709"/>
    </row>
    <row r="97" spans="1:6" ht="26.25" customHeight="1" x14ac:dyDescent="0.25">
      <c r="A97" s="707"/>
      <c r="B97" s="477" t="s">
        <v>106</v>
      </c>
      <c r="C97" s="477"/>
      <c r="D97" s="224"/>
      <c r="E97" s="224"/>
      <c r="F97" s="709"/>
    </row>
    <row r="98" spans="1:6" ht="26.25" customHeight="1" x14ac:dyDescent="0.25">
      <c r="A98" s="707"/>
      <c r="B98" s="477" t="s">
        <v>107</v>
      </c>
      <c r="C98" s="477"/>
      <c r="D98" s="224"/>
      <c r="E98" s="224"/>
      <c r="F98" s="709"/>
    </row>
    <row r="99" spans="1:6" ht="26.25" customHeight="1" x14ac:dyDescent="0.25">
      <c r="A99" s="707"/>
      <c r="B99" s="477" t="s">
        <v>108</v>
      </c>
      <c r="C99" s="477"/>
      <c r="D99" s="224"/>
      <c r="E99" s="224"/>
      <c r="F99" s="709"/>
    </row>
    <row r="100" spans="1:6" ht="26.25" customHeight="1" x14ac:dyDescent="0.25">
      <c r="A100" s="707"/>
      <c r="B100" s="477" t="s">
        <v>109</v>
      </c>
      <c r="C100" s="477"/>
      <c r="D100" s="224"/>
      <c r="E100" s="224"/>
      <c r="F100" s="709"/>
    </row>
    <row r="101" spans="1:6" ht="16.2" thickBot="1" x14ac:dyDescent="0.35">
      <c r="A101" s="708"/>
      <c r="B101" s="697" t="s">
        <v>58</v>
      </c>
      <c r="C101" s="698"/>
      <c r="D101" s="97">
        <f>+NOOO!B123</f>
        <v>0</v>
      </c>
      <c r="E101" s="98"/>
      <c r="F101" s="710"/>
    </row>
    <row r="102" spans="1:6" ht="14.4" thickBot="1" x14ac:dyDescent="0.3"/>
    <row r="103" spans="1:6" ht="34.5" customHeight="1" x14ac:dyDescent="0.25">
      <c r="A103" s="692" t="s">
        <v>85</v>
      </c>
      <c r="B103" s="500" t="s">
        <v>86</v>
      </c>
      <c r="C103" s="500"/>
      <c r="D103" s="706" t="s">
        <v>87</v>
      </c>
      <c r="E103" s="706"/>
      <c r="F103" s="702" t="s">
        <v>88</v>
      </c>
    </row>
    <row r="104" spans="1:6" ht="21" customHeight="1" x14ac:dyDescent="0.25">
      <c r="A104" s="693"/>
      <c r="B104" s="501"/>
      <c r="C104" s="501"/>
      <c r="D104" s="78" t="s">
        <v>89</v>
      </c>
      <c r="E104" s="78" t="s">
        <v>90</v>
      </c>
      <c r="F104" s="703"/>
    </row>
    <row r="105" spans="1:6" ht="26.25" customHeight="1" x14ac:dyDescent="0.25">
      <c r="A105" s="707"/>
      <c r="B105" s="477" t="s">
        <v>91</v>
      </c>
      <c r="C105" s="477"/>
      <c r="D105" s="224"/>
      <c r="E105" s="224"/>
      <c r="F105" s="709" t="str">
        <f>IF(D120="X","CATASTROFICO",IF(AND(D124&gt;0,D124&lt;=5),"MODERADO",IF(AND(D124&gt;=6,D124&lt;=11),"MAYOR",IF(AND(D124&gt;=12,D124&lt;=19),"CATASTROFICO"," "))))</f>
        <v xml:space="preserve"> </v>
      </c>
    </row>
    <row r="106" spans="1:6" ht="26.25" customHeight="1" x14ac:dyDescent="0.25">
      <c r="A106" s="707"/>
      <c r="B106" s="477" t="s">
        <v>92</v>
      </c>
      <c r="C106" s="477"/>
      <c r="D106" s="224"/>
      <c r="E106" s="224"/>
      <c r="F106" s="709"/>
    </row>
    <row r="107" spans="1:6" ht="26.25" customHeight="1" x14ac:dyDescent="0.25">
      <c r="A107" s="707"/>
      <c r="B107" s="477" t="s">
        <v>93</v>
      </c>
      <c r="C107" s="477"/>
      <c r="D107" s="224"/>
      <c r="E107" s="224"/>
      <c r="F107" s="709"/>
    </row>
    <row r="108" spans="1:6" ht="26.25" customHeight="1" x14ac:dyDescent="0.25">
      <c r="A108" s="707"/>
      <c r="B108" s="477" t="s">
        <v>94</v>
      </c>
      <c r="C108" s="477"/>
      <c r="D108" s="224"/>
      <c r="E108" s="224"/>
      <c r="F108" s="709"/>
    </row>
    <row r="109" spans="1:6" ht="26.25" customHeight="1" x14ac:dyDescent="0.25">
      <c r="A109" s="707"/>
      <c r="B109" s="477" t="s">
        <v>95</v>
      </c>
      <c r="C109" s="477"/>
      <c r="D109" s="224"/>
      <c r="E109" s="224"/>
      <c r="F109" s="709"/>
    </row>
    <row r="110" spans="1:6" ht="26.25" customHeight="1" x14ac:dyDescent="0.25">
      <c r="A110" s="707"/>
      <c r="B110" s="477" t="s">
        <v>96</v>
      </c>
      <c r="C110" s="477"/>
      <c r="D110" s="224"/>
      <c r="E110" s="224"/>
      <c r="F110" s="709"/>
    </row>
    <row r="111" spans="1:6" ht="26.25" customHeight="1" x14ac:dyDescent="0.25">
      <c r="A111" s="707"/>
      <c r="B111" s="477" t="s">
        <v>97</v>
      </c>
      <c r="C111" s="477"/>
      <c r="D111" s="224"/>
      <c r="E111" s="224"/>
      <c r="F111" s="709"/>
    </row>
    <row r="112" spans="1:6" ht="36" customHeight="1" x14ac:dyDescent="0.25">
      <c r="A112" s="707"/>
      <c r="B112" s="477" t="s">
        <v>98</v>
      </c>
      <c r="C112" s="477"/>
      <c r="D112" s="224"/>
      <c r="E112" s="224"/>
      <c r="F112" s="709"/>
    </row>
    <row r="113" spans="1:6" ht="26.25" customHeight="1" x14ac:dyDescent="0.25">
      <c r="A113" s="707"/>
      <c r="B113" s="477" t="s">
        <v>99</v>
      </c>
      <c r="C113" s="477"/>
      <c r="D113" s="224"/>
      <c r="E113" s="224"/>
      <c r="F113" s="709"/>
    </row>
    <row r="114" spans="1:6" ht="26.25" customHeight="1" x14ac:dyDescent="0.25">
      <c r="A114" s="707"/>
      <c r="B114" s="477" t="s">
        <v>100</v>
      </c>
      <c r="C114" s="477"/>
      <c r="D114" s="224"/>
      <c r="E114" s="224"/>
      <c r="F114" s="709"/>
    </row>
    <row r="115" spans="1:6" ht="26.25" customHeight="1" x14ac:dyDescent="0.25">
      <c r="A115" s="707"/>
      <c r="B115" s="477" t="s">
        <v>101</v>
      </c>
      <c r="C115" s="477"/>
      <c r="D115" s="224"/>
      <c r="E115" s="224"/>
      <c r="F115" s="709"/>
    </row>
    <row r="116" spans="1:6" ht="26.25" customHeight="1" x14ac:dyDescent="0.25">
      <c r="A116" s="707"/>
      <c r="B116" s="477" t="s">
        <v>102</v>
      </c>
      <c r="C116" s="477"/>
      <c r="D116" s="224"/>
      <c r="E116" s="224"/>
      <c r="F116" s="709"/>
    </row>
    <row r="117" spans="1:6" ht="26.25" customHeight="1" x14ac:dyDescent="0.25">
      <c r="A117" s="707"/>
      <c r="B117" s="477" t="s">
        <v>103</v>
      </c>
      <c r="C117" s="477"/>
      <c r="D117" s="224"/>
      <c r="E117" s="224"/>
      <c r="F117" s="709"/>
    </row>
    <row r="118" spans="1:6" ht="26.25" customHeight="1" x14ac:dyDescent="0.25">
      <c r="A118" s="707"/>
      <c r="B118" s="477" t="s">
        <v>104</v>
      </c>
      <c r="C118" s="477"/>
      <c r="D118" s="224"/>
      <c r="E118" s="224"/>
      <c r="F118" s="709"/>
    </row>
    <row r="119" spans="1:6" ht="26.25" customHeight="1" x14ac:dyDescent="0.25">
      <c r="A119" s="707"/>
      <c r="B119" s="477" t="s">
        <v>105</v>
      </c>
      <c r="C119" s="477"/>
      <c r="D119" s="224"/>
      <c r="E119" s="224"/>
      <c r="F119" s="709"/>
    </row>
    <row r="120" spans="1:6" ht="26.25" customHeight="1" x14ac:dyDescent="0.25">
      <c r="A120" s="707"/>
      <c r="B120" s="477" t="s">
        <v>106</v>
      </c>
      <c r="C120" s="477"/>
      <c r="D120" s="224"/>
      <c r="E120" s="224"/>
      <c r="F120" s="709"/>
    </row>
    <row r="121" spans="1:6" ht="26.25" customHeight="1" x14ac:dyDescent="0.25">
      <c r="A121" s="707"/>
      <c r="B121" s="477" t="s">
        <v>107</v>
      </c>
      <c r="C121" s="477"/>
      <c r="D121" s="224"/>
      <c r="E121" s="224"/>
      <c r="F121" s="709"/>
    </row>
    <row r="122" spans="1:6" ht="26.25" customHeight="1" x14ac:dyDescent="0.25">
      <c r="A122" s="707"/>
      <c r="B122" s="477" t="s">
        <v>108</v>
      </c>
      <c r="C122" s="477"/>
      <c r="D122" s="224"/>
      <c r="E122" s="224"/>
      <c r="F122" s="709"/>
    </row>
    <row r="123" spans="1:6" ht="26.25" customHeight="1" x14ac:dyDescent="0.25">
      <c r="A123" s="707"/>
      <c r="B123" s="477" t="s">
        <v>109</v>
      </c>
      <c r="C123" s="477"/>
      <c r="D123" s="224"/>
      <c r="E123" s="224"/>
      <c r="F123" s="709"/>
    </row>
    <row r="124" spans="1:6" ht="16.2" thickBot="1" x14ac:dyDescent="0.35">
      <c r="A124" s="708"/>
      <c r="B124" s="697" t="s">
        <v>58</v>
      </c>
      <c r="C124" s="698"/>
      <c r="D124" s="97">
        <f>+NOOO!B146</f>
        <v>0</v>
      </c>
      <c r="E124" s="98"/>
      <c r="F124" s="71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2"/>
  <sheetViews>
    <sheetView zoomScaleNormal="100"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52"/>
      <c r="B1" s="431" t="s">
        <v>365</v>
      </c>
      <c r="C1" s="431"/>
      <c r="D1" s="431"/>
      <c r="E1" s="280" t="s">
        <v>473</v>
      </c>
      <c r="F1" s="355"/>
      <c r="G1" s="2"/>
      <c r="J1" s="430"/>
    </row>
    <row r="2" spans="1:10" ht="15" customHeight="1" x14ac:dyDescent="0.25">
      <c r="A2" s="353"/>
      <c r="B2" s="432"/>
      <c r="C2" s="432"/>
      <c r="D2" s="432"/>
      <c r="E2" s="281" t="s">
        <v>469</v>
      </c>
      <c r="F2" s="356"/>
      <c r="G2" s="2"/>
      <c r="J2" s="430"/>
    </row>
    <row r="3" spans="1:10" ht="15" customHeight="1" x14ac:dyDescent="0.25">
      <c r="A3" s="353"/>
      <c r="B3" s="432" t="s">
        <v>3</v>
      </c>
      <c r="C3" s="432"/>
      <c r="D3" s="432"/>
      <c r="E3" s="281" t="s">
        <v>470</v>
      </c>
      <c r="F3" s="356"/>
      <c r="G3" s="2"/>
      <c r="J3" s="430"/>
    </row>
    <row r="4" spans="1:10" ht="15.75" customHeight="1" x14ac:dyDescent="0.25">
      <c r="A4" s="353"/>
      <c r="B4" s="432"/>
      <c r="C4" s="432"/>
      <c r="D4" s="432"/>
      <c r="E4" s="281" t="s">
        <v>376</v>
      </c>
      <c r="F4" s="356"/>
      <c r="G4" s="2"/>
      <c r="J4" s="430"/>
    </row>
    <row r="5" spans="1:10" ht="15.75" customHeight="1" x14ac:dyDescent="0.25">
      <c r="A5" s="418"/>
      <c r="B5" s="419"/>
      <c r="C5" s="419"/>
      <c r="D5" s="419"/>
      <c r="E5" s="419"/>
      <c r="F5" s="420"/>
      <c r="G5" s="2"/>
      <c r="J5" s="64"/>
    </row>
    <row r="6" spans="1:10" ht="15" customHeight="1" x14ac:dyDescent="0.25">
      <c r="A6" s="427" t="s">
        <v>6</v>
      </c>
      <c r="B6" s="428"/>
      <c r="C6" s="428"/>
      <c r="D6" s="428"/>
      <c r="E6" s="428"/>
      <c r="F6" s="429"/>
    </row>
    <row r="7" spans="1:10" ht="15.75" customHeight="1" x14ac:dyDescent="0.25">
      <c r="A7" s="427"/>
      <c r="B7" s="428"/>
      <c r="C7" s="428"/>
      <c r="D7" s="428"/>
      <c r="E7" s="428"/>
      <c r="F7" s="429"/>
    </row>
    <row r="8" spans="1:10" ht="27" customHeight="1" x14ac:dyDescent="0.25">
      <c r="A8" s="421" t="s">
        <v>389</v>
      </c>
      <c r="B8" s="422"/>
      <c r="C8" s="422"/>
      <c r="D8" s="422"/>
      <c r="E8" s="422"/>
      <c r="F8" s="423"/>
    </row>
    <row r="9" spans="1:10" ht="77.25" customHeight="1" thickBot="1" x14ac:dyDescent="0.3">
      <c r="A9" s="424" t="s">
        <v>440</v>
      </c>
      <c r="B9" s="425"/>
      <c r="C9" s="425"/>
      <c r="D9" s="425"/>
      <c r="E9" s="425"/>
      <c r="F9" s="426"/>
    </row>
    <row r="10" spans="1:10" ht="18.75" customHeight="1" thickBot="1" x14ac:dyDescent="0.3">
      <c r="A10" s="417"/>
      <c r="B10" s="417"/>
      <c r="C10" s="417"/>
      <c r="D10" s="417"/>
      <c r="E10" s="417"/>
      <c r="F10" s="417"/>
    </row>
    <row r="11" spans="1:10" ht="22.5" customHeight="1" thickBot="1" x14ac:dyDescent="0.3">
      <c r="A11" s="204" t="s">
        <v>7</v>
      </c>
      <c r="B11" s="205" t="s">
        <v>8</v>
      </c>
      <c r="C11" s="205" t="s">
        <v>9</v>
      </c>
      <c r="D11" s="205" t="s">
        <v>8</v>
      </c>
      <c r="E11" s="205" t="s">
        <v>10</v>
      </c>
      <c r="F11" s="206" t="s">
        <v>8</v>
      </c>
    </row>
    <row r="12" spans="1:10" ht="75" customHeight="1" x14ac:dyDescent="0.25">
      <c r="A12" s="279" t="s">
        <v>273</v>
      </c>
      <c r="B12" s="285" t="s">
        <v>428</v>
      </c>
      <c r="C12" s="211" t="s">
        <v>291</v>
      </c>
      <c r="D12" s="285" t="s">
        <v>390</v>
      </c>
      <c r="E12" s="211" t="s">
        <v>284</v>
      </c>
      <c r="F12" s="286" t="s">
        <v>391</v>
      </c>
    </row>
    <row r="13" spans="1:10" ht="60" customHeight="1" x14ac:dyDescent="0.25">
      <c r="A13" s="209" t="s">
        <v>274</v>
      </c>
      <c r="B13" s="287" t="s">
        <v>392</v>
      </c>
      <c r="C13" s="212" t="s">
        <v>291</v>
      </c>
      <c r="D13" s="288" t="s">
        <v>393</v>
      </c>
      <c r="E13" s="212" t="s">
        <v>284</v>
      </c>
      <c r="F13" s="278" t="s">
        <v>402</v>
      </c>
    </row>
    <row r="14" spans="1:10" ht="86.4" x14ac:dyDescent="0.25">
      <c r="A14" s="209" t="s">
        <v>277</v>
      </c>
      <c r="B14" s="287" t="s">
        <v>429</v>
      </c>
      <c r="C14" s="212" t="s">
        <v>280</v>
      </c>
      <c r="D14" s="289" t="s">
        <v>394</v>
      </c>
      <c r="E14" s="212" t="s">
        <v>248</v>
      </c>
      <c r="F14" s="278" t="s">
        <v>403</v>
      </c>
    </row>
    <row r="15" spans="1:10" ht="73.5" customHeight="1" x14ac:dyDescent="0.25">
      <c r="A15" s="209" t="s">
        <v>277</v>
      </c>
      <c r="B15" s="289" t="s">
        <v>430</v>
      </c>
      <c r="C15" s="212" t="s">
        <v>291</v>
      </c>
      <c r="D15" s="289" t="s">
        <v>431</v>
      </c>
      <c r="E15" s="212" t="s">
        <v>288</v>
      </c>
      <c r="F15" s="278" t="s">
        <v>438</v>
      </c>
    </row>
    <row r="16" spans="1:10" ht="72" x14ac:dyDescent="0.25">
      <c r="A16" s="209" t="s">
        <v>278</v>
      </c>
      <c r="B16" s="289" t="s">
        <v>395</v>
      </c>
      <c r="C16" s="212" t="s">
        <v>279</v>
      </c>
      <c r="D16" s="289" t="s">
        <v>396</v>
      </c>
      <c r="E16" s="212"/>
      <c r="F16" s="115"/>
    </row>
    <row r="17" spans="1:6" ht="69.75" customHeight="1" x14ac:dyDescent="0.25">
      <c r="A17" s="209" t="s">
        <v>278</v>
      </c>
      <c r="B17" s="289" t="s">
        <v>397</v>
      </c>
      <c r="C17" s="212" t="s">
        <v>290</v>
      </c>
      <c r="D17" s="290" t="s">
        <v>432</v>
      </c>
      <c r="E17" s="212"/>
      <c r="F17" s="115"/>
    </row>
    <row r="18" spans="1:6" ht="66.75" customHeight="1" x14ac:dyDescent="0.25">
      <c r="A18" s="209" t="s">
        <v>278</v>
      </c>
      <c r="B18" s="289" t="s">
        <v>398</v>
      </c>
      <c r="C18" s="212" t="s">
        <v>290</v>
      </c>
      <c r="D18" s="290" t="s">
        <v>433</v>
      </c>
      <c r="E18" s="212"/>
      <c r="F18" s="115"/>
    </row>
    <row r="19" spans="1:6" ht="73.5" customHeight="1" x14ac:dyDescent="0.25">
      <c r="A19" s="209" t="s">
        <v>276</v>
      </c>
      <c r="B19" s="289" t="s">
        <v>399</v>
      </c>
      <c r="C19" s="212" t="s">
        <v>281</v>
      </c>
      <c r="D19" s="291" t="s">
        <v>434</v>
      </c>
      <c r="E19" s="212"/>
      <c r="F19" s="115"/>
    </row>
    <row r="20" spans="1:6" ht="65.25" customHeight="1" x14ac:dyDescent="0.25">
      <c r="A20" s="209" t="s">
        <v>276</v>
      </c>
      <c r="B20" s="289" t="s">
        <v>400</v>
      </c>
      <c r="C20" s="212" t="s">
        <v>290</v>
      </c>
      <c r="D20" s="292" t="s">
        <v>435</v>
      </c>
      <c r="E20" s="212"/>
      <c r="F20" s="115"/>
    </row>
    <row r="21" spans="1:6" ht="66.75" customHeight="1" x14ac:dyDescent="0.25">
      <c r="A21" s="209" t="s">
        <v>274</v>
      </c>
      <c r="B21" s="289" t="s">
        <v>401</v>
      </c>
      <c r="C21" s="212" t="s">
        <v>14</v>
      </c>
      <c r="D21" s="292" t="s">
        <v>436</v>
      </c>
      <c r="E21" s="212"/>
      <c r="F21" s="115"/>
    </row>
    <row r="22" spans="1:6" ht="61.5" customHeight="1" x14ac:dyDescent="0.25">
      <c r="A22" s="209" t="s">
        <v>274</v>
      </c>
      <c r="B22" s="289" t="s">
        <v>439</v>
      </c>
      <c r="C22" s="212" t="s">
        <v>280</v>
      </c>
      <c r="D22" s="207" t="s">
        <v>437</v>
      </c>
      <c r="E22" s="212"/>
      <c r="F22" s="115"/>
    </row>
    <row r="23" spans="1:6" ht="57.75" customHeight="1" x14ac:dyDescent="0.25">
      <c r="A23" s="209"/>
      <c r="B23" s="289"/>
      <c r="C23" s="212"/>
      <c r="D23" s="207"/>
      <c r="E23" s="212"/>
      <c r="F23" s="115"/>
    </row>
    <row r="24" spans="1:6" ht="62.25" customHeight="1" x14ac:dyDescent="0.25">
      <c r="A24" s="209"/>
      <c r="B24" s="102"/>
      <c r="C24" s="212"/>
      <c r="D24" s="207"/>
      <c r="E24" s="212"/>
      <c r="F24" s="115"/>
    </row>
    <row r="25" spans="1:6" ht="56.25" customHeight="1" thickBot="1" x14ac:dyDescent="0.3">
      <c r="A25" s="210"/>
      <c r="B25" s="162"/>
      <c r="C25" s="213"/>
      <c r="D25" s="208"/>
      <c r="E25" s="213"/>
      <c r="F25" s="163"/>
    </row>
    <row r="26" spans="1:6" ht="65.25" customHeight="1" x14ac:dyDescent="0.25">
      <c r="A26" s="198"/>
      <c r="B26" s="141"/>
      <c r="C26" s="198"/>
      <c r="D26" s="199"/>
      <c r="E26" s="198"/>
      <c r="F26" s="199"/>
    </row>
    <row r="27" spans="1:6" ht="62.25" customHeight="1" x14ac:dyDescent="0.25">
      <c r="A27" s="198"/>
      <c r="B27" s="141"/>
      <c r="C27" s="198"/>
      <c r="D27" s="199"/>
      <c r="E27" s="198"/>
      <c r="F27" s="199"/>
    </row>
    <row r="28" spans="1:6" ht="63" customHeight="1" x14ac:dyDescent="0.25">
      <c r="A28" s="198"/>
      <c r="B28" s="141"/>
      <c r="C28" s="198"/>
      <c r="D28" s="199"/>
      <c r="E28" s="198"/>
      <c r="F28" s="141"/>
    </row>
    <row r="29" spans="1:6" ht="51.75" customHeight="1" x14ac:dyDescent="0.25">
      <c r="A29" s="198"/>
      <c r="B29" s="141"/>
      <c r="C29" s="198"/>
      <c r="D29" s="199"/>
      <c r="E29" s="198"/>
      <c r="F29" s="141"/>
    </row>
    <row r="30" spans="1:6" ht="52.5" customHeight="1" x14ac:dyDescent="0.25">
      <c r="A30" s="198"/>
      <c r="B30" s="199"/>
      <c r="C30" s="198"/>
      <c r="D30" s="199"/>
      <c r="E30" s="198"/>
      <c r="F30" s="199"/>
    </row>
    <row r="31" spans="1:6" ht="63.75" customHeight="1" x14ac:dyDescent="0.25">
      <c r="A31" s="198"/>
      <c r="B31" s="199"/>
      <c r="C31" s="198"/>
      <c r="D31" s="199"/>
      <c r="E31" s="198"/>
      <c r="F31" s="199"/>
    </row>
    <row r="32" spans="1:6" ht="66" customHeight="1" x14ac:dyDescent="0.25">
      <c r="A32" s="198"/>
      <c r="B32" s="200"/>
      <c r="C32" s="198"/>
      <c r="D32" s="201"/>
      <c r="E32" s="198"/>
      <c r="F32" s="200"/>
    </row>
    <row r="33" spans="1:6" ht="55.5" customHeight="1" x14ac:dyDescent="0.25">
      <c r="A33" s="198"/>
      <c r="B33" s="200"/>
      <c r="C33" s="198"/>
      <c r="D33" s="201"/>
      <c r="E33" s="198"/>
      <c r="F33" s="202"/>
    </row>
    <row r="34" spans="1:6" ht="51.75" customHeight="1" x14ac:dyDescent="0.25">
      <c r="A34" s="198"/>
      <c r="B34" s="202"/>
      <c r="C34" s="198"/>
      <c r="D34" s="203"/>
      <c r="E34" s="198"/>
      <c r="F34" s="202"/>
    </row>
    <row r="35" spans="1:6" ht="55.5" customHeight="1" x14ac:dyDescent="0.25">
      <c r="A35" s="198"/>
      <c r="B35" s="202"/>
      <c r="C35" s="198"/>
      <c r="D35" s="202"/>
      <c r="E35" s="198"/>
      <c r="F35" s="202"/>
    </row>
    <row r="36" spans="1:6" ht="55.5" customHeight="1" x14ac:dyDescent="0.25">
      <c r="A36" s="198"/>
      <c r="B36" s="202"/>
      <c r="C36" s="198"/>
      <c r="D36" s="202"/>
      <c r="E36" s="198"/>
      <c r="F36" s="202"/>
    </row>
    <row r="37" spans="1:6" ht="54.75" customHeight="1" x14ac:dyDescent="0.25">
      <c r="A37" s="198"/>
      <c r="B37" s="202"/>
      <c r="C37" s="198"/>
      <c r="D37" s="202"/>
      <c r="E37" s="198"/>
      <c r="F37" s="202"/>
    </row>
    <row r="38" spans="1:6" ht="56.25" customHeight="1" x14ac:dyDescent="0.25">
      <c r="A38" s="198"/>
      <c r="B38" s="202"/>
      <c r="C38" s="198"/>
      <c r="D38" s="202"/>
      <c r="E38" s="198"/>
      <c r="F38" s="202"/>
    </row>
    <row r="39" spans="1:6" ht="54.75" customHeight="1" x14ac:dyDescent="0.25">
      <c r="A39" s="198"/>
      <c r="B39" s="200"/>
      <c r="C39" s="198"/>
      <c r="D39" s="201"/>
      <c r="E39" s="198"/>
      <c r="F39" s="200"/>
    </row>
    <row r="40" spans="1:6" ht="55.5" customHeight="1" x14ac:dyDescent="0.25">
      <c r="A40" s="198"/>
      <c r="B40" s="200"/>
      <c r="C40" s="198"/>
      <c r="D40" s="201"/>
      <c r="E40" s="198"/>
      <c r="F40" s="202"/>
    </row>
    <row r="41" spans="1:6" ht="54.75" customHeight="1" x14ac:dyDescent="0.25">
      <c r="A41" s="198"/>
      <c r="B41" s="202"/>
      <c r="C41" s="198"/>
      <c r="D41" s="203"/>
      <c r="E41" s="198"/>
      <c r="F41" s="202"/>
    </row>
    <row r="42" spans="1:6" ht="55.5" customHeight="1" x14ac:dyDescent="0.25">
      <c r="A42" s="198"/>
      <c r="B42" s="202"/>
      <c r="C42" s="198"/>
      <c r="D42" s="202"/>
      <c r="E42" s="198"/>
      <c r="F42" s="202"/>
    </row>
    <row r="43" spans="1:6" ht="56.25" customHeight="1" x14ac:dyDescent="0.25">
      <c r="A43" s="198"/>
      <c r="B43" s="202"/>
      <c r="C43" s="198"/>
      <c r="D43" s="202"/>
      <c r="E43" s="198"/>
      <c r="F43" s="202"/>
    </row>
    <row r="44" spans="1:6" ht="59.25" customHeight="1" x14ac:dyDescent="0.25">
      <c r="A44" s="198"/>
      <c r="B44" s="202"/>
      <c r="C44" s="198"/>
      <c r="D44" s="202"/>
      <c r="E44" s="198"/>
      <c r="F44" s="202"/>
    </row>
    <row r="45" spans="1:6" ht="55.5" customHeight="1" x14ac:dyDescent="0.25">
      <c r="A45" s="198"/>
      <c r="B45" s="202"/>
      <c r="C45" s="198"/>
      <c r="D45" s="202"/>
      <c r="E45" s="198"/>
      <c r="F45" s="202"/>
    </row>
    <row r="46" spans="1:6" ht="55.5" customHeight="1" x14ac:dyDescent="0.25">
      <c r="A46" s="198"/>
      <c r="B46" s="200"/>
      <c r="C46" s="198"/>
      <c r="D46" s="201"/>
      <c r="E46" s="198"/>
      <c r="F46" s="200"/>
    </row>
    <row r="47" spans="1:6" ht="56.25" customHeight="1" x14ac:dyDescent="0.25">
      <c r="A47" s="198"/>
      <c r="B47" s="200"/>
      <c r="C47" s="198"/>
      <c r="D47" s="201"/>
      <c r="E47" s="198"/>
      <c r="F47" s="202"/>
    </row>
    <row r="48" spans="1:6" ht="54" customHeight="1" x14ac:dyDescent="0.25">
      <c r="A48" s="198"/>
      <c r="B48" s="202"/>
      <c r="C48" s="198"/>
      <c r="D48" s="203"/>
      <c r="E48" s="198"/>
      <c r="F48" s="202"/>
    </row>
    <row r="49" spans="1:6" ht="56.25" customHeight="1" x14ac:dyDescent="0.25">
      <c r="A49" s="198"/>
      <c r="B49" s="202"/>
      <c r="C49" s="198"/>
      <c r="D49" s="202"/>
      <c r="E49" s="198"/>
      <c r="F49" s="202"/>
    </row>
    <row r="50" spans="1:6" ht="59.25" customHeight="1" x14ac:dyDescent="0.25">
      <c r="A50" s="198"/>
      <c r="B50" s="202"/>
      <c r="C50" s="198"/>
      <c r="D50" s="202"/>
      <c r="E50" s="198"/>
      <c r="F50" s="202"/>
    </row>
    <row r="51" spans="1:6" ht="54.75" customHeight="1" x14ac:dyDescent="0.25">
      <c r="A51" s="198"/>
      <c r="B51" s="202"/>
      <c r="C51" s="198"/>
      <c r="D51" s="202"/>
      <c r="E51" s="198"/>
      <c r="F51" s="202"/>
    </row>
    <row r="52" spans="1:6" ht="55.5" customHeight="1" x14ac:dyDescent="0.25">
      <c r="A52" s="198"/>
      <c r="B52" s="202"/>
      <c r="C52" s="198"/>
      <c r="D52" s="202"/>
      <c r="E52" s="198"/>
      <c r="F52"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A12:A25</xm:sqref>
        </x14:dataValidation>
        <x14:dataValidation type="list" allowBlank="1" showInputMessage="1" showErrorMessage="1" xr:uid="{00000000-0002-0000-0100-000001000000}">
          <x14:formula1>
            <xm:f>'LISTAS CONTEXTO'!$B$1:$B$8</xm:f>
          </x14:formula1>
          <xm:sqref>C12:C25</xm:sqref>
        </x14:dataValidation>
        <x14:dataValidation type="list" allowBlank="1" showInputMessage="1" showErrorMessage="1" xr:uid="{00000000-0002-0000-0100-000002000000}">
          <x14:formula1>
            <xm:f>'LISTAS CONTEXTO'!$C$1:$C$10</xm:f>
          </x14:formula1>
          <xm:sqref>E12:E25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70" zoomScaleNormal="70" workbookViewId="0">
      <selection activeCell="N36" sqref="N36"/>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61"/>
      <c r="B1" s="798"/>
      <c r="C1" s="431" t="str">
        <f>CONTEXTO!B1</f>
        <v xml:space="preserve">PROCESO: </v>
      </c>
      <c r="D1" s="431"/>
      <c r="E1" s="431"/>
      <c r="F1" s="431"/>
      <c r="G1" s="437" t="s">
        <v>473</v>
      </c>
      <c r="H1" s="370"/>
      <c r="I1" s="370"/>
      <c r="J1" s="796"/>
      <c r="K1" s="355"/>
    </row>
    <row r="2" spans="1:11" ht="15" customHeight="1" x14ac:dyDescent="0.25">
      <c r="A2" s="462"/>
      <c r="B2" s="456"/>
      <c r="C2" s="432"/>
      <c r="D2" s="432"/>
      <c r="E2" s="432"/>
      <c r="F2" s="432"/>
      <c r="G2" s="438" t="s">
        <v>469</v>
      </c>
      <c r="H2" s="439"/>
      <c r="I2" s="439"/>
      <c r="J2" s="797"/>
      <c r="K2" s="356"/>
    </row>
    <row r="3" spans="1:11" ht="34.5" customHeight="1" x14ac:dyDescent="0.25">
      <c r="A3" s="462"/>
      <c r="B3" s="456"/>
      <c r="C3" s="432" t="s">
        <v>32</v>
      </c>
      <c r="D3" s="432"/>
      <c r="E3" s="432"/>
      <c r="F3" s="432"/>
      <c r="G3" s="438" t="s">
        <v>470</v>
      </c>
      <c r="H3" s="439"/>
      <c r="I3" s="439"/>
      <c r="J3" s="797"/>
      <c r="K3" s="356"/>
    </row>
    <row r="4" spans="1:11" ht="15.75" customHeight="1" x14ac:dyDescent="0.25">
      <c r="A4" s="462"/>
      <c r="B4" s="456"/>
      <c r="C4" s="432"/>
      <c r="D4" s="432"/>
      <c r="E4" s="432"/>
      <c r="F4" s="432"/>
      <c r="G4" s="438" t="s">
        <v>383</v>
      </c>
      <c r="H4" s="439"/>
      <c r="I4" s="439"/>
      <c r="J4" s="797"/>
      <c r="K4" s="356"/>
    </row>
    <row r="5" spans="1:11" ht="15.75" customHeight="1" x14ac:dyDescent="0.25">
      <c r="A5" s="418"/>
      <c r="B5" s="419"/>
      <c r="C5" s="419"/>
      <c r="D5" s="419"/>
      <c r="E5" s="419"/>
      <c r="F5" s="419"/>
      <c r="G5" s="419"/>
      <c r="H5" s="419"/>
      <c r="I5" s="419"/>
      <c r="J5" s="419"/>
      <c r="K5" s="420"/>
    </row>
    <row r="6" spans="1:11" x14ac:dyDescent="0.25">
      <c r="A6" s="805" t="s">
        <v>110</v>
      </c>
      <c r="B6" s="806"/>
      <c r="C6" s="806"/>
      <c r="D6" s="806"/>
      <c r="E6" s="806"/>
      <c r="F6" s="806"/>
      <c r="G6" s="806"/>
      <c r="H6" s="806"/>
      <c r="I6" s="806"/>
      <c r="J6" s="806"/>
      <c r="K6" s="807"/>
    </row>
    <row r="7" spans="1:11" ht="11.25" customHeight="1" x14ac:dyDescent="0.25">
      <c r="A7" s="805"/>
      <c r="B7" s="806"/>
      <c r="C7" s="806"/>
      <c r="D7" s="806"/>
      <c r="E7" s="806"/>
      <c r="F7" s="806"/>
      <c r="G7" s="806"/>
      <c r="H7" s="806"/>
      <c r="I7" s="806"/>
      <c r="J7" s="806"/>
      <c r="K7" s="807"/>
    </row>
    <row r="8" spans="1:11" ht="24" customHeight="1" x14ac:dyDescent="0.25">
      <c r="A8" s="801" t="str">
        <f>CONTEXTO!A8</f>
        <v>PROCESO: GESTIÓN DE  INNOVACION Y TIC</v>
      </c>
      <c r="B8" s="422"/>
      <c r="C8" s="422"/>
      <c r="D8" s="422"/>
      <c r="E8" s="422"/>
      <c r="F8" s="422"/>
      <c r="G8" s="422"/>
      <c r="H8" s="422"/>
      <c r="I8" s="422"/>
      <c r="J8" s="422"/>
      <c r="K8" s="423"/>
    </row>
    <row r="9" spans="1:11" ht="56.25" customHeight="1" thickBot="1" x14ac:dyDescent="0.3">
      <c r="A9" s="802"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9" s="803"/>
      <c r="C9" s="803"/>
      <c r="D9" s="803"/>
      <c r="E9" s="803"/>
      <c r="F9" s="803"/>
      <c r="G9" s="803"/>
      <c r="H9" s="803"/>
      <c r="I9" s="803"/>
      <c r="J9" s="803"/>
      <c r="K9" s="804"/>
    </row>
    <row r="10" spans="1:11" ht="19.5" customHeight="1" thickBot="1" x14ac:dyDescent="0.3">
      <c r="A10" s="799"/>
      <c r="B10" s="800"/>
      <c r="C10" s="800"/>
      <c r="D10" s="800"/>
      <c r="E10" s="800"/>
      <c r="F10" s="800"/>
      <c r="G10" s="800"/>
      <c r="H10" s="800"/>
      <c r="I10" s="800"/>
      <c r="J10" s="800"/>
      <c r="K10" s="800"/>
    </row>
    <row r="11" spans="1:11" ht="29.25" customHeight="1" thickBot="1" x14ac:dyDescent="0.3">
      <c r="A11" s="144" t="s">
        <v>111</v>
      </c>
      <c r="B11" s="740" t="str">
        <f>DESCRIPCION!A10</f>
        <v xml:space="preserve">Probabilidad de hurto y/o uso indebido de los equipos tecnológicos de la entidad para fines ilegales </v>
      </c>
      <c r="C11" s="741"/>
      <c r="D11" s="741"/>
      <c r="E11" s="741"/>
      <c r="F11" s="741"/>
      <c r="G11" s="741"/>
      <c r="H11" s="741"/>
      <c r="I11" s="742"/>
      <c r="J11" s="145" t="s">
        <v>343</v>
      </c>
      <c r="K11" s="148" t="str">
        <f>IF(J17="x","EXTREMA",IF(J19="x","ALTA",IF(J21="x","MODERADA",IF(J23="x","BAJA",""))))</f>
        <v>EXTREMA</v>
      </c>
    </row>
    <row r="12" spans="1:11" ht="16.5" customHeight="1" thickBot="1" x14ac:dyDescent="0.3">
      <c r="A12" s="749" t="s">
        <v>113</v>
      </c>
      <c r="B12" s="750"/>
      <c r="C12" s="750"/>
      <c r="D12" s="751" t="str">
        <f>PROBABILIDAD!T11</f>
        <v>Probable</v>
      </c>
      <c r="E12" s="752"/>
      <c r="F12" s="749" t="s">
        <v>344</v>
      </c>
      <c r="G12" s="750"/>
      <c r="H12" s="750"/>
      <c r="I12" s="753"/>
      <c r="J12" s="754" t="s">
        <v>125</v>
      </c>
      <c r="K12" s="755"/>
    </row>
    <row r="13" spans="1:11" x14ac:dyDescent="0.25">
      <c r="A13" s="177"/>
      <c r="B13" s="156"/>
      <c r="C13" s="156"/>
      <c r="D13" s="156"/>
      <c r="E13" s="156"/>
      <c r="F13" s="156"/>
      <c r="G13" s="156"/>
      <c r="H13" s="156"/>
      <c r="I13" s="156"/>
      <c r="J13" s="173"/>
      <c r="K13" s="174"/>
    </row>
    <row r="14" spans="1:11" x14ac:dyDescent="0.25">
      <c r="A14" s="177"/>
      <c r="B14" s="156"/>
      <c r="C14" s="178"/>
      <c r="D14" s="156"/>
      <c r="E14" s="156"/>
      <c r="F14" s="156"/>
      <c r="G14" s="156"/>
      <c r="H14" s="156"/>
      <c r="I14" s="156"/>
      <c r="J14" s="173"/>
      <c r="K14" s="174"/>
    </row>
    <row r="15" spans="1:11" ht="30" customHeight="1" x14ac:dyDescent="0.25">
      <c r="A15" s="735" t="s">
        <v>113</v>
      </c>
      <c r="B15" s="156">
        <v>5</v>
      </c>
      <c r="C15" s="736"/>
      <c r="D15" s="715"/>
      <c r="E15" s="716"/>
      <c r="F15" s="716"/>
      <c r="G15" s="716"/>
      <c r="H15" s="156"/>
      <c r="I15" s="156"/>
      <c r="J15" s="730" t="s">
        <v>112</v>
      </c>
      <c r="K15" s="731"/>
    </row>
    <row r="16" spans="1:11" ht="30" customHeight="1" x14ac:dyDescent="0.25">
      <c r="A16" s="735"/>
      <c r="B16" s="156" t="s">
        <v>115</v>
      </c>
      <c r="C16" s="737"/>
      <c r="D16" s="715"/>
      <c r="E16" s="716"/>
      <c r="F16" s="716"/>
      <c r="G16" s="716"/>
      <c r="H16" s="156"/>
      <c r="I16" s="156"/>
      <c r="J16" s="158"/>
      <c r="K16" s="159"/>
    </row>
    <row r="17" spans="1:11" ht="30" customHeight="1" x14ac:dyDescent="0.25">
      <c r="A17" s="735"/>
      <c r="B17" s="156">
        <v>4</v>
      </c>
      <c r="C17" s="738"/>
      <c r="D17" s="715"/>
      <c r="E17" s="715"/>
      <c r="F17" s="728" t="s">
        <v>129</v>
      </c>
      <c r="G17" s="716"/>
      <c r="H17" s="156"/>
      <c r="I17" s="156"/>
      <c r="J17" s="164" t="str">
        <f xml:space="preserve"> IF(OR(E15="X",F15="X",G15="x",F17="x",G17="X",F19="X",G19="X",G21="X" ),"x","")</f>
        <v>x</v>
      </c>
      <c r="K17" s="159" t="s">
        <v>114</v>
      </c>
    </row>
    <row r="18" spans="1:11" ht="30" customHeight="1" x14ac:dyDescent="0.25">
      <c r="A18" s="735"/>
      <c r="B18" s="156" t="s">
        <v>117</v>
      </c>
      <c r="C18" s="739"/>
      <c r="D18" s="715"/>
      <c r="E18" s="715"/>
      <c r="F18" s="728"/>
      <c r="G18" s="716"/>
      <c r="H18" s="156"/>
      <c r="I18" s="156"/>
      <c r="J18" s="165"/>
      <c r="K18" s="159"/>
    </row>
    <row r="19" spans="1:11" ht="30" customHeight="1" x14ac:dyDescent="0.25">
      <c r="A19" s="735"/>
      <c r="B19" s="156">
        <v>3</v>
      </c>
      <c r="C19" s="718"/>
      <c r="D19" s="713"/>
      <c r="E19" s="714"/>
      <c r="F19" s="728"/>
      <c r="G19" s="716"/>
      <c r="H19" s="156"/>
      <c r="I19" s="156"/>
      <c r="J19" s="166" t="str">
        <f xml:space="preserve"> IF(OR(C15="X",D15="X",D17="x",E17="x",E19="X",F21="X",F23="X",G23="X" ),"x","")</f>
        <v/>
      </c>
      <c r="K19" s="159" t="s">
        <v>116</v>
      </c>
    </row>
    <row r="20" spans="1:11" ht="30" customHeight="1" x14ac:dyDescent="0.25">
      <c r="A20" s="735"/>
      <c r="B20" s="156" t="s">
        <v>119</v>
      </c>
      <c r="C20" s="729"/>
      <c r="D20" s="713"/>
      <c r="E20" s="715"/>
      <c r="F20" s="728"/>
      <c r="G20" s="716"/>
      <c r="H20" s="156"/>
      <c r="I20" s="156"/>
      <c r="J20" s="167"/>
      <c r="K20" s="159"/>
    </row>
    <row r="21" spans="1:11" ht="30" customHeight="1" x14ac:dyDescent="0.25">
      <c r="A21" s="735"/>
      <c r="B21" s="156">
        <v>2</v>
      </c>
      <c r="C21" s="718"/>
      <c r="D21" s="711"/>
      <c r="E21" s="712"/>
      <c r="F21" s="714"/>
      <c r="G21" s="716"/>
      <c r="H21" s="156"/>
      <c r="I21" s="156"/>
      <c r="J21" s="168" t="str">
        <f xml:space="preserve"> IF(OR(C17="X",D19="X",E21="x",E23="x" ),"x","")</f>
        <v/>
      </c>
      <c r="K21" s="159" t="s">
        <v>118</v>
      </c>
    </row>
    <row r="22" spans="1:11" ht="30" customHeight="1" x14ac:dyDescent="0.25">
      <c r="A22" s="735"/>
      <c r="B22" s="156" t="s">
        <v>241</v>
      </c>
      <c r="C22" s="729"/>
      <c r="D22" s="711"/>
      <c r="E22" s="713"/>
      <c r="F22" s="715"/>
      <c r="G22" s="716"/>
      <c r="H22" s="156"/>
      <c r="I22" s="156"/>
      <c r="J22" s="167"/>
      <c r="K22" s="159"/>
    </row>
    <row r="23" spans="1:11" ht="30" customHeight="1" x14ac:dyDescent="0.25">
      <c r="A23" s="735"/>
      <c r="B23" s="156">
        <v>1</v>
      </c>
      <c r="C23" s="718"/>
      <c r="D23" s="720"/>
      <c r="E23" s="722"/>
      <c r="F23" s="724"/>
      <c r="G23" s="726"/>
      <c r="H23" s="156"/>
      <c r="I23" s="156"/>
      <c r="J23" s="169" t="str">
        <f xml:space="preserve"> IF(OR(C19="X",C21="X",C23="x",D21="x",D23="x" ),"x","")</f>
        <v/>
      </c>
      <c r="K23" s="159" t="s">
        <v>120</v>
      </c>
    </row>
    <row r="24" spans="1:11" ht="30" customHeight="1" x14ac:dyDescent="0.25">
      <c r="A24" s="735"/>
      <c r="B24" s="156" t="s">
        <v>121</v>
      </c>
      <c r="C24" s="719"/>
      <c r="D24" s="721"/>
      <c r="E24" s="723"/>
      <c r="F24" s="725"/>
      <c r="G24" s="727"/>
      <c r="H24" s="156"/>
      <c r="I24" s="156"/>
      <c r="J24" s="146"/>
      <c r="K24" s="147"/>
    </row>
    <row r="25" spans="1:11" x14ac:dyDescent="0.25">
      <c r="A25" s="177"/>
      <c r="B25" s="156"/>
      <c r="C25" s="156">
        <v>1</v>
      </c>
      <c r="D25" s="156">
        <v>2</v>
      </c>
      <c r="E25" s="156">
        <v>3</v>
      </c>
      <c r="F25" s="156">
        <v>4</v>
      </c>
      <c r="G25" s="156">
        <v>5</v>
      </c>
      <c r="H25" s="156"/>
      <c r="I25" s="156"/>
      <c r="J25" s="809"/>
      <c r="K25" s="810"/>
    </row>
    <row r="26" spans="1:11" x14ac:dyDescent="0.25">
      <c r="A26" s="177"/>
      <c r="B26" s="156"/>
      <c r="C26" s="156" t="s">
        <v>122</v>
      </c>
      <c r="D26" s="156" t="s">
        <v>123</v>
      </c>
      <c r="E26" s="156" t="s">
        <v>124</v>
      </c>
      <c r="F26" s="156" t="s">
        <v>125</v>
      </c>
      <c r="G26" s="156" t="s">
        <v>126</v>
      </c>
      <c r="H26" s="156"/>
      <c r="I26" s="156"/>
      <c r="J26" s="156"/>
      <c r="K26" s="174"/>
    </row>
    <row r="27" spans="1:11" x14ac:dyDescent="0.25">
      <c r="A27" s="177"/>
      <c r="B27" s="156"/>
      <c r="C27" s="717" t="s">
        <v>127</v>
      </c>
      <c r="D27" s="717"/>
      <c r="E27" s="717"/>
      <c r="F27" s="717"/>
      <c r="G27" s="717"/>
      <c r="H27" s="156"/>
      <c r="I27" s="156"/>
      <c r="J27" s="156"/>
      <c r="K27" s="174"/>
    </row>
    <row r="28" spans="1:11" x14ac:dyDescent="0.25">
      <c r="A28" s="177"/>
      <c r="B28" s="156"/>
      <c r="C28" s="717"/>
      <c r="D28" s="717"/>
      <c r="E28" s="717"/>
      <c r="F28" s="717"/>
      <c r="G28" s="717"/>
      <c r="H28" s="156"/>
      <c r="I28" s="156"/>
      <c r="J28" s="156"/>
      <c r="K28" s="174"/>
    </row>
    <row r="29" spans="1:11" ht="15.75" customHeight="1" thickBot="1" x14ac:dyDescent="0.3">
      <c r="A29" s="179"/>
      <c r="B29" s="180"/>
      <c r="C29" s="180"/>
      <c r="D29" s="180"/>
      <c r="E29" s="180"/>
      <c r="F29" s="180"/>
      <c r="G29" s="180"/>
      <c r="H29" s="180"/>
      <c r="I29" s="180"/>
      <c r="J29" s="180"/>
      <c r="K29" s="181"/>
    </row>
    <row r="30" spans="1:11" ht="14.4" thickBot="1" x14ac:dyDescent="0.3"/>
    <row r="31" spans="1:11" ht="28.5" customHeight="1" thickBot="1" x14ac:dyDescent="0.3">
      <c r="A31" s="99" t="s">
        <v>111</v>
      </c>
      <c r="B31" s="808">
        <f>DESCRIPCION!A13</f>
        <v>0</v>
      </c>
      <c r="C31" s="741"/>
      <c r="D31" s="741"/>
      <c r="E31" s="741"/>
      <c r="F31" s="741"/>
      <c r="G31" s="741"/>
      <c r="H31" s="741"/>
      <c r="I31" s="742"/>
      <c r="J31" s="145" t="s">
        <v>343</v>
      </c>
      <c r="K31" s="143" t="str">
        <f>IF(J37="x","EXTREMA",IF(J39="x","ALTA",IF(J41="x","MODERADA",IF(J43="x","BAJA",""))))</f>
        <v/>
      </c>
    </row>
    <row r="32" spans="1:11" ht="16.2" thickBot="1" x14ac:dyDescent="0.3">
      <c r="A32" s="749" t="s">
        <v>113</v>
      </c>
      <c r="B32" s="750"/>
      <c r="C32" s="750"/>
      <c r="D32" s="751" t="str">
        <f>PROBABILIDAD!T11</f>
        <v>Probable</v>
      </c>
      <c r="E32" s="752"/>
      <c r="F32" s="749" t="s">
        <v>344</v>
      </c>
      <c r="G32" s="750"/>
      <c r="H32" s="750"/>
      <c r="I32" s="753"/>
      <c r="J32" s="754" t="s">
        <v>125</v>
      </c>
      <c r="K32" s="755"/>
    </row>
    <row r="33" spans="1:11" ht="14.4" x14ac:dyDescent="0.25">
      <c r="A33" s="172"/>
      <c r="B33" s="171"/>
      <c r="C33" s="171"/>
      <c r="D33" s="171"/>
      <c r="E33" s="171"/>
      <c r="F33" s="171"/>
      <c r="G33" s="171"/>
      <c r="H33" s="171"/>
      <c r="I33" s="171"/>
      <c r="J33" s="173"/>
      <c r="K33" s="174"/>
    </row>
    <row r="34" spans="1:11" ht="15" thickBot="1" x14ac:dyDescent="0.3">
      <c r="A34" s="172"/>
      <c r="B34" s="170"/>
      <c r="C34" s="171"/>
      <c r="D34" s="171"/>
      <c r="E34" s="171"/>
      <c r="F34" s="171"/>
      <c r="G34" s="171"/>
      <c r="H34" s="171"/>
      <c r="I34" s="171"/>
      <c r="J34" s="173"/>
      <c r="K34" s="174"/>
    </row>
    <row r="35" spans="1:11" ht="30.75" customHeight="1" thickBot="1" x14ac:dyDescent="0.3">
      <c r="A35" s="780" t="s">
        <v>113</v>
      </c>
      <c r="B35" s="170">
        <v>5</v>
      </c>
      <c r="C35" s="781"/>
      <c r="D35" s="782"/>
      <c r="E35" s="776"/>
      <c r="F35" s="776"/>
      <c r="G35" s="776"/>
      <c r="H35" s="171"/>
      <c r="I35" s="171"/>
      <c r="J35" s="778" t="s">
        <v>112</v>
      </c>
      <c r="K35" s="779"/>
    </row>
    <row r="36" spans="1:11" ht="21" customHeight="1" thickBot="1" x14ac:dyDescent="0.3">
      <c r="A36" s="780"/>
      <c r="B36" s="170" t="s">
        <v>115</v>
      </c>
      <c r="C36" s="781"/>
      <c r="D36" s="782"/>
      <c r="E36" s="776"/>
      <c r="F36" s="776"/>
      <c r="G36" s="776"/>
      <c r="H36" s="171"/>
      <c r="I36" s="171"/>
      <c r="J36" s="175"/>
      <c r="K36" s="20"/>
    </row>
    <row r="37" spans="1:11" ht="34.5" customHeight="1" thickBot="1" x14ac:dyDescent="0.3">
      <c r="A37" s="780"/>
      <c r="B37" s="170">
        <v>4</v>
      </c>
      <c r="C37" s="783"/>
      <c r="D37" s="782"/>
      <c r="E37" s="782"/>
      <c r="F37" s="784"/>
      <c r="G37" s="776"/>
      <c r="H37" s="171"/>
      <c r="I37" s="171"/>
      <c r="J37" s="185" t="str">
        <f xml:space="preserve"> IF(OR(E35="X",F35="X",G35="x",F37="x",G37="X",F39="X",G39="X",G41="X" ),"x","")</f>
        <v/>
      </c>
      <c r="K37" s="20" t="s">
        <v>114</v>
      </c>
    </row>
    <row r="38" spans="1:11" ht="29.4" thickBot="1" x14ac:dyDescent="0.3">
      <c r="A38" s="780"/>
      <c r="B38" s="170" t="s">
        <v>117</v>
      </c>
      <c r="C38" s="783"/>
      <c r="D38" s="782"/>
      <c r="E38" s="782"/>
      <c r="F38" s="785"/>
      <c r="G38" s="776"/>
      <c r="H38" s="171"/>
      <c r="I38" s="171"/>
      <c r="J38" s="186"/>
      <c r="K38" s="20"/>
    </row>
    <row r="39" spans="1:11" ht="35.25" customHeight="1" thickBot="1" x14ac:dyDescent="0.3">
      <c r="A39" s="780"/>
      <c r="B39" s="170">
        <v>3</v>
      </c>
      <c r="C39" s="786"/>
      <c r="D39" s="773"/>
      <c r="E39" s="787"/>
      <c r="F39" s="784"/>
      <c r="G39" s="776"/>
      <c r="H39" s="171"/>
      <c r="I39" s="171"/>
      <c r="J39" s="187" t="str">
        <f xml:space="preserve"> IF(OR(C35="X",D35="X",D37="x",E37="x",E39="X",F41="X",F43="X",G43="X" ),"x","")</f>
        <v/>
      </c>
      <c r="K39" s="20" t="s">
        <v>116</v>
      </c>
    </row>
    <row r="40" spans="1:11" ht="29.4" thickBot="1" x14ac:dyDescent="0.3">
      <c r="A40" s="780"/>
      <c r="B40" s="170" t="s">
        <v>119</v>
      </c>
      <c r="C40" s="786"/>
      <c r="D40" s="773"/>
      <c r="E40" s="782"/>
      <c r="F40" s="785"/>
      <c r="G40" s="776"/>
      <c r="H40" s="171"/>
      <c r="I40" s="171"/>
      <c r="J40" s="188"/>
      <c r="K40" s="20"/>
    </row>
    <row r="41" spans="1:11" ht="36" customHeight="1" thickBot="1" x14ac:dyDescent="0.3">
      <c r="A41" s="780"/>
      <c r="B41" s="170">
        <v>2</v>
      </c>
      <c r="C41" s="786"/>
      <c r="D41" s="789"/>
      <c r="E41" s="772"/>
      <c r="F41" s="774"/>
      <c r="G41" s="776"/>
      <c r="H41" s="171"/>
      <c r="I41" s="171"/>
      <c r="J41" s="189" t="str">
        <f xml:space="preserve"> IF(OR(C37="X",D39="X",E41="x",E43="x" ),"x","")</f>
        <v/>
      </c>
      <c r="K41" s="20" t="s">
        <v>118</v>
      </c>
    </row>
    <row r="42" spans="1:11" ht="29.4" thickBot="1" x14ac:dyDescent="0.3">
      <c r="A42" s="780"/>
      <c r="B42" s="170" t="s">
        <v>241</v>
      </c>
      <c r="C42" s="786"/>
      <c r="D42" s="789"/>
      <c r="E42" s="773"/>
      <c r="F42" s="775"/>
      <c r="G42" s="776"/>
      <c r="H42" s="171"/>
      <c r="I42" s="171"/>
      <c r="J42" s="188"/>
      <c r="K42" s="20"/>
    </row>
    <row r="43" spans="1:11" ht="38.25" customHeight="1" thickBot="1" x14ac:dyDescent="0.3">
      <c r="A43" s="780"/>
      <c r="B43" s="170">
        <v>1</v>
      </c>
      <c r="C43" s="786"/>
      <c r="D43" s="789"/>
      <c r="E43" s="793"/>
      <c r="F43" s="794"/>
      <c r="G43" s="782"/>
      <c r="H43" s="171"/>
      <c r="I43" s="171"/>
      <c r="J43" s="190" t="str">
        <f xml:space="preserve"> IF(OR(C39="X",C41="X",D41="x",C43="x",D43="x" ),"x","")</f>
        <v/>
      </c>
      <c r="K43" s="20" t="s">
        <v>120</v>
      </c>
    </row>
    <row r="44" spans="1:11" ht="17.25" customHeight="1" thickBot="1" x14ac:dyDescent="0.3">
      <c r="A44" s="780"/>
      <c r="B44" s="170" t="s">
        <v>121</v>
      </c>
      <c r="C44" s="788"/>
      <c r="D44" s="790"/>
      <c r="E44" s="791"/>
      <c r="F44" s="795"/>
      <c r="G44" s="792"/>
      <c r="H44" s="176"/>
      <c r="I44" s="171"/>
      <c r="J44" s="171"/>
      <c r="K44" s="170"/>
    </row>
    <row r="45" spans="1:11" ht="14.4" x14ac:dyDescent="0.25">
      <c r="A45" s="172"/>
      <c r="B45" s="171"/>
      <c r="C45" s="171">
        <v>1</v>
      </c>
      <c r="D45" s="171">
        <v>2</v>
      </c>
      <c r="E45" s="171">
        <v>3</v>
      </c>
      <c r="F45" s="171">
        <v>4</v>
      </c>
      <c r="G45" s="171">
        <v>5</v>
      </c>
      <c r="H45" s="171"/>
      <c r="I45" s="171"/>
      <c r="J45" s="171"/>
      <c r="K45" s="170"/>
    </row>
    <row r="46" spans="1:11" ht="14.4" x14ac:dyDescent="0.25">
      <c r="A46" s="172"/>
      <c r="B46" s="171"/>
      <c r="C46" s="171" t="s">
        <v>122</v>
      </c>
      <c r="D46" s="171" t="s">
        <v>123</v>
      </c>
      <c r="E46" s="171" t="s">
        <v>124</v>
      </c>
      <c r="F46" s="171" t="s">
        <v>125</v>
      </c>
      <c r="G46" s="171" t="s">
        <v>126</v>
      </c>
      <c r="H46" s="171"/>
      <c r="I46" s="171"/>
      <c r="J46" s="171"/>
      <c r="K46" s="170"/>
    </row>
    <row r="47" spans="1:11" ht="14.4" x14ac:dyDescent="0.25">
      <c r="A47" s="172"/>
      <c r="B47" s="171"/>
      <c r="C47" s="777" t="s">
        <v>127</v>
      </c>
      <c r="D47" s="777"/>
      <c r="E47" s="777"/>
      <c r="F47" s="777"/>
      <c r="G47" s="777"/>
      <c r="H47" s="171"/>
      <c r="I47" s="171"/>
      <c r="J47" s="171"/>
      <c r="K47" s="170"/>
    </row>
    <row r="48" spans="1:11" ht="14.4" x14ac:dyDescent="0.25">
      <c r="A48" s="172"/>
      <c r="B48" s="171"/>
      <c r="C48" s="777"/>
      <c r="D48" s="777"/>
      <c r="E48" s="777"/>
      <c r="F48" s="777"/>
      <c r="G48" s="777"/>
      <c r="H48" s="171"/>
      <c r="I48" s="171"/>
      <c r="J48" s="171"/>
      <c r="K48" s="170"/>
    </row>
    <row r="49" spans="1:11" ht="22.5" customHeight="1" thickBot="1" x14ac:dyDescent="0.35">
      <c r="A49" s="21"/>
      <c r="B49" s="19"/>
      <c r="C49" s="19"/>
      <c r="D49" s="19"/>
      <c r="E49" s="19"/>
      <c r="F49" s="19"/>
      <c r="G49" s="19"/>
      <c r="H49" s="19"/>
      <c r="I49" s="19"/>
      <c r="J49" s="19"/>
      <c r="K49" s="142"/>
    </row>
    <row r="50" spans="1:11" ht="14.4" thickBot="1" x14ac:dyDescent="0.3"/>
    <row r="51" spans="1:11" ht="36.75" customHeight="1" thickBot="1" x14ac:dyDescent="0.3">
      <c r="A51" s="149" t="s">
        <v>111</v>
      </c>
      <c r="B51" s="740">
        <f>DESCRIPCION!A16</f>
        <v>0</v>
      </c>
      <c r="C51" s="741"/>
      <c r="D51" s="741"/>
      <c r="E51" s="741"/>
      <c r="F51" s="741"/>
      <c r="G51" s="741"/>
      <c r="H51" s="741"/>
      <c r="I51" s="742"/>
      <c r="J51" s="145" t="s">
        <v>343</v>
      </c>
      <c r="K51" s="143" t="str">
        <f>IF(J57="x","EXTREMA",IF(J59="x","ALTA",IF(J61="x","MODERADA",IF(J63="x","BAJA",""))))</f>
        <v/>
      </c>
    </row>
    <row r="52" spans="1:11" ht="16.2" thickBot="1" x14ac:dyDescent="0.3">
      <c r="A52" s="749" t="s">
        <v>113</v>
      </c>
      <c r="B52" s="750"/>
      <c r="C52" s="750"/>
      <c r="D52" s="751" t="str">
        <f>PROBABILIDAD!T13</f>
        <v xml:space="preserve"> </v>
      </c>
      <c r="E52" s="752"/>
      <c r="F52" s="749" t="s">
        <v>344</v>
      </c>
      <c r="G52" s="750"/>
      <c r="H52" s="750"/>
      <c r="I52" s="753"/>
      <c r="J52" s="754"/>
      <c r="K52" s="755"/>
    </row>
    <row r="53" spans="1:11" ht="14.4" x14ac:dyDescent="0.25">
      <c r="A53" s="172"/>
      <c r="B53" s="171"/>
      <c r="C53" s="171"/>
      <c r="D53" s="171"/>
      <c r="E53" s="171"/>
      <c r="F53" s="171"/>
      <c r="G53" s="171"/>
      <c r="H53" s="171"/>
      <c r="I53" s="171"/>
      <c r="J53" s="173"/>
      <c r="K53" s="174"/>
    </row>
    <row r="54" spans="1:11" ht="15" thickBot="1" x14ac:dyDescent="0.3">
      <c r="A54" s="172"/>
      <c r="B54" s="170"/>
      <c r="C54" s="171"/>
      <c r="D54" s="171"/>
      <c r="E54" s="171"/>
      <c r="F54" s="171"/>
      <c r="G54" s="171"/>
      <c r="H54" s="171"/>
      <c r="I54" s="171"/>
      <c r="J54" s="173"/>
      <c r="K54" s="174"/>
    </row>
    <row r="55" spans="1:11" ht="26.25" customHeight="1" thickBot="1" x14ac:dyDescent="0.3">
      <c r="A55" s="780" t="s">
        <v>113</v>
      </c>
      <c r="B55" s="170">
        <v>5</v>
      </c>
      <c r="C55" s="781"/>
      <c r="D55" s="782"/>
      <c r="E55" s="776"/>
      <c r="F55" s="776"/>
      <c r="G55" s="776"/>
      <c r="H55" s="171"/>
      <c r="I55" s="171"/>
      <c r="J55" s="778" t="s">
        <v>112</v>
      </c>
      <c r="K55" s="779"/>
    </row>
    <row r="56" spans="1:11" ht="18.75" customHeight="1" thickBot="1" x14ac:dyDescent="0.3">
      <c r="A56" s="780"/>
      <c r="B56" s="170" t="s">
        <v>115</v>
      </c>
      <c r="C56" s="781"/>
      <c r="D56" s="782"/>
      <c r="E56" s="776"/>
      <c r="F56" s="776"/>
      <c r="G56" s="776"/>
      <c r="H56" s="171"/>
      <c r="I56" s="171"/>
      <c r="J56" s="175"/>
      <c r="K56" s="20"/>
    </row>
    <row r="57" spans="1:11" ht="30.75" customHeight="1" thickBot="1" x14ac:dyDescent="0.3">
      <c r="A57" s="780"/>
      <c r="B57" s="170">
        <v>4</v>
      </c>
      <c r="C57" s="783"/>
      <c r="D57" s="782"/>
      <c r="E57" s="782"/>
      <c r="F57" s="784"/>
      <c r="G57" s="776"/>
      <c r="H57" s="171"/>
      <c r="I57" s="171"/>
      <c r="J57" s="185" t="str">
        <f xml:space="preserve"> IF(OR(E55="X",F55="X",G55="x",F57="x",G57="X",F59="X",G59="X",G61="X" ),"x","")</f>
        <v/>
      </c>
      <c r="K57" s="20" t="s">
        <v>114</v>
      </c>
    </row>
    <row r="58" spans="1:11" ht="29.4" thickBot="1" x14ac:dyDescent="0.3">
      <c r="A58" s="780"/>
      <c r="B58" s="170" t="s">
        <v>117</v>
      </c>
      <c r="C58" s="783"/>
      <c r="D58" s="782"/>
      <c r="E58" s="782"/>
      <c r="F58" s="785"/>
      <c r="G58" s="776"/>
      <c r="H58" s="171"/>
      <c r="I58" s="171"/>
      <c r="J58" s="186"/>
      <c r="K58" s="20"/>
    </row>
    <row r="59" spans="1:11" ht="26.25" customHeight="1" thickBot="1" x14ac:dyDescent="0.3">
      <c r="A59" s="780"/>
      <c r="B59" s="170">
        <v>3</v>
      </c>
      <c r="C59" s="786"/>
      <c r="D59" s="773"/>
      <c r="E59" s="787"/>
      <c r="F59" s="784"/>
      <c r="G59" s="776"/>
      <c r="H59" s="171"/>
      <c r="I59" s="171"/>
      <c r="J59" s="187" t="str">
        <f xml:space="preserve"> IF(OR(C55="X",D55="X",D57="x",E57="x",E59="X",F61="X",F63="X",G63="X" ),"x","")</f>
        <v/>
      </c>
      <c r="K59" s="20" t="s">
        <v>116</v>
      </c>
    </row>
    <row r="60" spans="1:11" ht="29.4" thickBot="1" x14ac:dyDescent="0.3">
      <c r="A60" s="780"/>
      <c r="B60" s="170" t="s">
        <v>119</v>
      </c>
      <c r="C60" s="786"/>
      <c r="D60" s="773"/>
      <c r="E60" s="782"/>
      <c r="F60" s="785"/>
      <c r="G60" s="776"/>
      <c r="H60" s="171"/>
      <c r="I60" s="171"/>
      <c r="J60" s="188"/>
      <c r="K60" s="20"/>
    </row>
    <row r="61" spans="1:11" ht="30" customHeight="1" thickBot="1" x14ac:dyDescent="0.3">
      <c r="A61" s="780"/>
      <c r="B61" s="170">
        <v>2</v>
      </c>
      <c r="C61" s="786"/>
      <c r="D61" s="789"/>
      <c r="E61" s="772"/>
      <c r="F61" s="774"/>
      <c r="G61" s="776"/>
      <c r="H61" s="171"/>
      <c r="I61" s="171"/>
      <c r="J61" s="189" t="str">
        <f xml:space="preserve"> IF(OR(C57="X",D59="X",E61="x",E63="x" ),"x","")</f>
        <v/>
      </c>
      <c r="K61" s="20" t="s">
        <v>118</v>
      </c>
    </row>
    <row r="62" spans="1:11" ht="29.4" thickBot="1" x14ac:dyDescent="0.3">
      <c r="A62" s="780"/>
      <c r="B62" s="170" t="s">
        <v>241</v>
      </c>
      <c r="C62" s="786"/>
      <c r="D62" s="789"/>
      <c r="E62" s="773"/>
      <c r="F62" s="775"/>
      <c r="G62" s="776"/>
      <c r="H62" s="171"/>
      <c r="I62" s="171"/>
      <c r="J62" s="188"/>
      <c r="K62" s="20"/>
    </row>
    <row r="63" spans="1:11" ht="30.75" customHeight="1" thickBot="1" x14ac:dyDescent="0.3">
      <c r="A63" s="780"/>
      <c r="B63" s="170">
        <v>1</v>
      </c>
      <c r="C63" s="786"/>
      <c r="D63" s="789"/>
      <c r="E63" s="773"/>
      <c r="F63" s="782"/>
      <c r="G63" s="782"/>
      <c r="H63" s="171"/>
      <c r="I63" s="171"/>
      <c r="J63" s="190" t="str">
        <f xml:space="preserve"> IF(OR(C59="X",C61="X",D61="x",C63="x",D63="x" ),"x","")</f>
        <v/>
      </c>
      <c r="K63" s="20" t="s">
        <v>120</v>
      </c>
    </row>
    <row r="64" spans="1:11" ht="20.25" customHeight="1" thickBot="1" x14ac:dyDescent="0.3">
      <c r="A64" s="780"/>
      <c r="B64" s="170" t="s">
        <v>121</v>
      </c>
      <c r="C64" s="788"/>
      <c r="D64" s="790"/>
      <c r="E64" s="791"/>
      <c r="F64" s="792"/>
      <c r="G64" s="792"/>
      <c r="H64" s="176"/>
      <c r="I64" s="171"/>
      <c r="J64" s="171"/>
      <c r="K64" s="170"/>
    </row>
    <row r="65" spans="1:11" ht="14.4" x14ac:dyDescent="0.25">
      <c r="A65" s="172"/>
      <c r="B65" s="171"/>
      <c r="C65" s="171">
        <v>1</v>
      </c>
      <c r="D65" s="171">
        <v>2</v>
      </c>
      <c r="E65" s="171">
        <v>3</v>
      </c>
      <c r="F65" s="171">
        <v>4</v>
      </c>
      <c r="G65" s="171">
        <v>5</v>
      </c>
      <c r="H65" s="171"/>
      <c r="I65" s="171"/>
      <c r="J65" s="171"/>
      <c r="K65" s="170"/>
    </row>
    <row r="66" spans="1:11" ht="14.4" x14ac:dyDescent="0.25">
      <c r="A66" s="172"/>
      <c r="B66" s="171"/>
      <c r="C66" s="171" t="s">
        <v>122</v>
      </c>
      <c r="D66" s="171" t="s">
        <v>123</v>
      </c>
      <c r="E66" s="171" t="s">
        <v>124</v>
      </c>
      <c r="F66" s="171" t="s">
        <v>125</v>
      </c>
      <c r="G66" s="171" t="s">
        <v>126</v>
      </c>
      <c r="H66" s="171"/>
      <c r="I66" s="171"/>
      <c r="J66" s="171"/>
      <c r="K66" s="170"/>
    </row>
    <row r="67" spans="1:11" ht="15" customHeight="1" x14ac:dyDescent="0.25">
      <c r="A67" s="172"/>
      <c r="B67" s="171"/>
      <c r="C67" s="777" t="s">
        <v>127</v>
      </c>
      <c r="D67" s="777"/>
      <c r="E67" s="777"/>
      <c r="F67" s="777"/>
      <c r="G67" s="777"/>
      <c r="H67" s="171"/>
      <c r="I67" s="171"/>
      <c r="J67" s="171"/>
      <c r="K67" s="170"/>
    </row>
    <row r="68" spans="1:11" ht="15" customHeight="1" x14ac:dyDescent="0.25">
      <c r="A68" s="172"/>
      <c r="B68" s="171"/>
      <c r="C68" s="777"/>
      <c r="D68" s="777"/>
      <c r="E68" s="777"/>
      <c r="F68" s="777"/>
      <c r="G68" s="777"/>
      <c r="H68" s="171"/>
      <c r="I68" s="171"/>
      <c r="J68" s="171"/>
      <c r="K68" s="170"/>
    </row>
    <row r="69" spans="1:11" ht="45.75" customHeight="1" thickBot="1" x14ac:dyDescent="0.3">
      <c r="A69" s="182"/>
      <c r="B69" s="183"/>
      <c r="C69" s="183"/>
      <c r="D69" s="183"/>
      <c r="E69" s="183"/>
      <c r="F69" s="183"/>
      <c r="G69" s="183"/>
      <c r="H69" s="183"/>
      <c r="I69" s="183"/>
      <c r="J69" s="183"/>
      <c r="K69" s="184"/>
    </row>
    <row r="70" spans="1:11" ht="14.4" thickBot="1" x14ac:dyDescent="0.3"/>
    <row r="71" spans="1:11" ht="30.75" customHeight="1" thickBot="1" x14ac:dyDescent="0.3">
      <c r="A71" s="99" t="s">
        <v>111</v>
      </c>
      <c r="B71" s="808" t="str">
        <f>DESCRIPCION!A19</f>
        <v>d</v>
      </c>
      <c r="C71" s="741"/>
      <c r="D71" s="741"/>
      <c r="E71" s="741"/>
      <c r="F71" s="741"/>
      <c r="G71" s="741"/>
      <c r="H71" s="741"/>
      <c r="I71" s="742"/>
      <c r="J71" s="145" t="s">
        <v>343</v>
      </c>
      <c r="K71" s="143" t="str">
        <f>IF(J77="x","EXTREMA",IF(J79="x","ALTA",IF(J81="x","MODERADA",IF(J83="x","BAJA",""))))</f>
        <v/>
      </c>
    </row>
    <row r="72" spans="1:11" ht="16.2" thickBot="1" x14ac:dyDescent="0.3">
      <c r="A72" s="749" t="s">
        <v>113</v>
      </c>
      <c r="B72" s="750"/>
      <c r="C72" s="750"/>
      <c r="D72" s="751" t="str">
        <f>PROBABILIDAD!T14</f>
        <v xml:space="preserve"> </v>
      </c>
      <c r="E72" s="752"/>
      <c r="F72" s="749" t="s">
        <v>344</v>
      </c>
      <c r="G72" s="750"/>
      <c r="H72" s="750"/>
      <c r="I72" s="753"/>
      <c r="J72" s="754"/>
      <c r="K72" s="755"/>
    </row>
    <row r="73" spans="1:11" ht="21.75" customHeight="1" x14ac:dyDescent="0.25">
      <c r="A73" s="177"/>
      <c r="B73" s="156"/>
      <c r="C73" s="156"/>
      <c r="D73" s="156"/>
      <c r="E73" s="156"/>
      <c r="F73" s="156"/>
      <c r="G73" s="156"/>
      <c r="H73" s="156"/>
      <c r="I73" s="156"/>
      <c r="J73" s="173"/>
      <c r="K73" s="174"/>
    </row>
    <row r="74" spans="1:11" ht="18.75" customHeight="1" x14ac:dyDescent="0.25">
      <c r="A74" s="177"/>
      <c r="B74" s="156"/>
      <c r="C74" s="178"/>
      <c r="D74" s="156"/>
      <c r="E74" s="156"/>
      <c r="F74" s="156"/>
      <c r="G74" s="156"/>
      <c r="H74" s="156"/>
      <c r="I74" s="156"/>
      <c r="J74" s="173"/>
      <c r="K74" s="174"/>
    </row>
    <row r="75" spans="1:11" ht="42.75" customHeight="1" x14ac:dyDescent="0.25">
      <c r="A75" s="735" t="s">
        <v>113</v>
      </c>
      <c r="B75" s="156">
        <v>5</v>
      </c>
      <c r="C75" s="736"/>
      <c r="D75" s="715"/>
      <c r="E75" s="716"/>
      <c r="F75" s="716"/>
      <c r="G75" s="716"/>
      <c r="H75" s="156"/>
      <c r="I75" s="156"/>
      <c r="J75" s="730" t="s">
        <v>112</v>
      </c>
      <c r="K75" s="731"/>
    </row>
    <row r="76" spans="1:11" x14ac:dyDescent="0.25">
      <c r="A76" s="735"/>
      <c r="B76" s="156" t="s">
        <v>115</v>
      </c>
      <c r="C76" s="737"/>
      <c r="D76" s="715"/>
      <c r="E76" s="716"/>
      <c r="F76" s="716"/>
      <c r="G76" s="716"/>
      <c r="H76" s="156"/>
      <c r="I76" s="156"/>
      <c r="J76" s="158"/>
      <c r="K76" s="159"/>
    </row>
    <row r="77" spans="1:11" ht="29.25" customHeight="1" x14ac:dyDescent="0.25">
      <c r="A77" s="735"/>
      <c r="B77" s="156">
        <v>4</v>
      </c>
      <c r="C77" s="738"/>
      <c r="D77" s="715"/>
      <c r="E77" s="715"/>
      <c r="F77" s="728"/>
      <c r="G77" s="716"/>
      <c r="H77" s="156"/>
      <c r="I77" s="156"/>
      <c r="J77" s="164" t="str">
        <f xml:space="preserve"> IF(OR(E75="X",F75="X",G75="x",F77="x",G77="X",F79="X",G79="X",G81="X" ),"x","")</f>
        <v/>
      </c>
      <c r="K77" s="159" t="s">
        <v>114</v>
      </c>
    </row>
    <row r="78" spans="1:11" ht="28.2" x14ac:dyDescent="0.25">
      <c r="A78" s="735"/>
      <c r="B78" s="156" t="s">
        <v>117</v>
      </c>
      <c r="C78" s="739"/>
      <c r="D78" s="715"/>
      <c r="E78" s="715"/>
      <c r="F78" s="728"/>
      <c r="G78" s="716"/>
      <c r="H78" s="156"/>
      <c r="I78" s="156"/>
      <c r="J78" s="165"/>
      <c r="K78" s="159"/>
    </row>
    <row r="79" spans="1:11" ht="29.25" customHeight="1" x14ac:dyDescent="0.25">
      <c r="A79" s="735"/>
      <c r="B79" s="156">
        <v>3</v>
      </c>
      <c r="C79" s="718"/>
      <c r="D79" s="713"/>
      <c r="E79" s="714"/>
      <c r="F79" s="728"/>
      <c r="G79" s="716"/>
      <c r="H79" s="156"/>
      <c r="I79" s="156"/>
      <c r="J79" s="166" t="str">
        <f xml:space="preserve"> IF(OR(C75="X",D75="X",D77="x",E77="x",E79="X",F81="X",F83="X",G83="X" ),"x","")</f>
        <v/>
      </c>
      <c r="K79" s="159" t="s">
        <v>116</v>
      </c>
    </row>
    <row r="80" spans="1:11" ht="28.2" x14ac:dyDescent="0.25">
      <c r="A80" s="735"/>
      <c r="B80" s="156" t="s">
        <v>119</v>
      </c>
      <c r="C80" s="729"/>
      <c r="D80" s="713"/>
      <c r="E80" s="715"/>
      <c r="F80" s="728"/>
      <c r="G80" s="716"/>
      <c r="H80" s="156"/>
      <c r="I80" s="156"/>
      <c r="J80" s="167"/>
      <c r="K80" s="159"/>
    </row>
    <row r="81" spans="1:11" ht="29.25" customHeight="1" x14ac:dyDescent="0.25">
      <c r="A81" s="735"/>
      <c r="B81" s="156">
        <v>2</v>
      </c>
      <c r="C81" s="718"/>
      <c r="D81" s="711"/>
      <c r="E81" s="712"/>
      <c r="F81" s="714"/>
      <c r="G81" s="716"/>
      <c r="H81" s="156"/>
      <c r="I81" s="156"/>
      <c r="J81" s="168" t="str">
        <f xml:space="preserve"> IF(OR(C77="X",D79="X",E81="x",E83="x" ),"x","")</f>
        <v/>
      </c>
      <c r="K81" s="159" t="s">
        <v>118</v>
      </c>
    </row>
    <row r="82" spans="1:11" ht="28.2" x14ac:dyDescent="0.25">
      <c r="A82" s="735"/>
      <c r="B82" s="156" t="s">
        <v>241</v>
      </c>
      <c r="C82" s="729"/>
      <c r="D82" s="711"/>
      <c r="E82" s="713"/>
      <c r="F82" s="715"/>
      <c r="G82" s="716"/>
      <c r="H82" s="156"/>
      <c r="I82" s="156"/>
      <c r="J82" s="167"/>
      <c r="K82" s="159"/>
    </row>
    <row r="83" spans="1:11" ht="28.5" customHeight="1" x14ac:dyDescent="0.25">
      <c r="A83" s="735"/>
      <c r="B83" s="156">
        <v>1</v>
      </c>
      <c r="C83" s="718"/>
      <c r="D83" s="720"/>
      <c r="E83" s="722"/>
      <c r="F83" s="724"/>
      <c r="G83" s="726"/>
      <c r="H83" s="156"/>
      <c r="I83" s="156"/>
      <c r="J83" s="169" t="str">
        <f xml:space="preserve"> IF(OR(C79="X",C81="X",D81="x",D83="x",C83="x" ),"x","")</f>
        <v/>
      </c>
      <c r="K83" s="159" t="s">
        <v>120</v>
      </c>
    </row>
    <row r="84" spans="1:11" ht="19.5" customHeight="1" x14ac:dyDescent="0.25">
      <c r="A84" s="735"/>
      <c r="B84" s="156" t="s">
        <v>121</v>
      </c>
      <c r="C84" s="719"/>
      <c r="D84" s="721"/>
      <c r="E84" s="723"/>
      <c r="F84" s="725"/>
      <c r="G84" s="727"/>
      <c r="H84" s="156"/>
      <c r="I84" s="156"/>
      <c r="J84" s="156"/>
      <c r="K84" s="157"/>
    </row>
    <row r="85" spans="1:11" x14ac:dyDescent="0.25">
      <c r="A85" s="177"/>
      <c r="B85" s="156"/>
      <c r="C85" s="156">
        <v>1</v>
      </c>
      <c r="D85" s="156">
        <v>2</v>
      </c>
      <c r="E85" s="156">
        <v>3</v>
      </c>
      <c r="F85" s="156">
        <v>4</v>
      </c>
      <c r="G85" s="156">
        <v>5</v>
      </c>
      <c r="H85" s="156"/>
      <c r="I85" s="156"/>
      <c r="J85" s="156"/>
      <c r="K85" s="157"/>
    </row>
    <row r="86" spans="1:11" x14ac:dyDescent="0.25">
      <c r="A86" s="177"/>
      <c r="B86" s="156"/>
      <c r="C86" s="156" t="s">
        <v>122</v>
      </c>
      <c r="D86" s="156" t="s">
        <v>123</v>
      </c>
      <c r="E86" s="156" t="s">
        <v>124</v>
      </c>
      <c r="F86" s="156" t="s">
        <v>125</v>
      </c>
      <c r="G86" s="156" t="s">
        <v>126</v>
      </c>
      <c r="H86" s="156"/>
      <c r="I86" s="156"/>
      <c r="J86" s="156"/>
      <c r="K86" s="157"/>
    </row>
    <row r="87" spans="1:11" x14ac:dyDescent="0.25">
      <c r="A87" s="177"/>
      <c r="B87" s="156"/>
      <c r="C87" s="717" t="s">
        <v>127</v>
      </c>
      <c r="D87" s="717"/>
      <c r="E87" s="717"/>
      <c r="F87" s="717"/>
      <c r="G87" s="717"/>
      <c r="H87" s="156"/>
      <c r="I87" s="156"/>
      <c r="J87" s="156"/>
      <c r="K87" s="157"/>
    </row>
    <row r="88" spans="1:11" x14ac:dyDescent="0.25">
      <c r="A88" s="177"/>
      <c r="B88" s="156"/>
      <c r="C88" s="717"/>
      <c r="D88" s="717"/>
      <c r="E88" s="717"/>
      <c r="F88" s="717"/>
      <c r="G88" s="717"/>
      <c r="H88" s="156"/>
      <c r="I88" s="156"/>
      <c r="J88" s="156"/>
      <c r="K88" s="157"/>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4" t="s">
        <v>111</v>
      </c>
      <c r="B91" s="740" t="str">
        <f>DESCRIPCION!A22</f>
        <v>e</v>
      </c>
      <c r="C91" s="741"/>
      <c r="D91" s="741"/>
      <c r="E91" s="741"/>
      <c r="F91" s="741"/>
      <c r="G91" s="741"/>
      <c r="H91" s="741"/>
      <c r="I91" s="742"/>
      <c r="J91" s="145" t="s">
        <v>343</v>
      </c>
      <c r="K91" s="143" t="str">
        <f>IF(J97="x","EXTREMA",IF(J99="x","ALTA",IF(J101="x","MODERADA",IF(J103="x","BAJA",""))))</f>
        <v/>
      </c>
    </row>
    <row r="92" spans="1:11" ht="16.2" thickBot="1" x14ac:dyDescent="0.3">
      <c r="A92" s="749" t="s">
        <v>113</v>
      </c>
      <c r="B92" s="750"/>
      <c r="C92" s="750"/>
      <c r="D92" s="751" t="str">
        <f>PROBABILIDAD!T15</f>
        <v xml:space="preserve"> </v>
      </c>
      <c r="E92" s="752"/>
      <c r="F92" s="749" t="s">
        <v>344</v>
      </c>
      <c r="G92" s="750"/>
      <c r="H92" s="750"/>
      <c r="I92" s="753"/>
      <c r="J92" s="754"/>
      <c r="K92" s="755"/>
    </row>
    <row r="93" spans="1:11" x14ac:dyDescent="0.25">
      <c r="A93" s="79"/>
      <c r="B93" s="83"/>
      <c r="C93" s="83"/>
      <c r="D93" s="83"/>
      <c r="E93" s="83"/>
      <c r="F93" s="83"/>
      <c r="G93" s="83"/>
      <c r="H93" s="83"/>
      <c r="I93" s="83"/>
      <c r="K93" s="72"/>
    </row>
    <row r="94" spans="1:11" x14ac:dyDescent="0.25">
      <c r="A94" s="177"/>
      <c r="B94" s="156"/>
      <c r="C94" s="178"/>
      <c r="D94" s="156"/>
      <c r="E94" s="156"/>
      <c r="F94" s="156"/>
      <c r="G94" s="156"/>
      <c r="H94" s="156"/>
      <c r="I94" s="156"/>
      <c r="J94" s="173"/>
      <c r="K94" s="174"/>
    </row>
    <row r="95" spans="1:11" ht="56.25" customHeight="1" x14ac:dyDescent="0.25">
      <c r="A95" s="735" t="s">
        <v>113</v>
      </c>
      <c r="B95" s="156">
        <v>5</v>
      </c>
      <c r="C95" s="736"/>
      <c r="D95" s="715"/>
      <c r="E95" s="716"/>
      <c r="F95" s="716"/>
      <c r="G95" s="716"/>
      <c r="H95" s="156"/>
      <c r="I95" s="156"/>
      <c r="J95" s="730" t="s">
        <v>112</v>
      </c>
      <c r="K95" s="731"/>
    </row>
    <row r="96" spans="1:11" ht="5.25" customHeight="1" x14ac:dyDescent="0.25">
      <c r="A96" s="735"/>
      <c r="B96" s="156" t="s">
        <v>115</v>
      </c>
      <c r="C96" s="737"/>
      <c r="D96" s="715"/>
      <c r="E96" s="716"/>
      <c r="F96" s="716"/>
      <c r="G96" s="716"/>
      <c r="H96" s="156"/>
      <c r="I96" s="156"/>
      <c r="J96" s="158"/>
      <c r="K96" s="159"/>
    </row>
    <row r="97" spans="1:11" ht="27.75" customHeight="1" x14ac:dyDescent="0.25">
      <c r="A97" s="735"/>
      <c r="B97" s="156">
        <v>4</v>
      </c>
      <c r="C97" s="738"/>
      <c r="D97" s="715"/>
      <c r="E97" s="715"/>
      <c r="F97" s="728"/>
      <c r="G97" s="716"/>
      <c r="H97" s="156"/>
      <c r="I97" s="156"/>
      <c r="J97" s="164" t="str">
        <f xml:space="preserve"> IF(OR(E95="X",F95="X",G95="x",F97="x",G97="X",F99="X",G99="X",G101="X" ),"x","")</f>
        <v/>
      </c>
      <c r="K97" s="159" t="s">
        <v>114</v>
      </c>
    </row>
    <row r="98" spans="1:11" ht="28.2" x14ac:dyDescent="0.25">
      <c r="A98" s="735"/>
      <c r="B98" s="156" t="s">
        <v>117</v>
      </c>
      <c r="C98" s="739"/>
      <c r="D98" s="715"/>
      <c r="E98" s="715"/>
      <c r="F98" s="728"/>
      <c r="G98" s="716"/>
      <c r="H98" s="156"/>
      <c r="I98" s="156"/>
      <c r="J98" s="165"/>
      <c r="K98" s="159"/>
    </row>
    <row r="99" spans="1:11" ht="27" customHeight="1" x14ac:dyDescent="0.25">
      <c r="A99" s="735"/>
      <c r="B99" s="156">
        <v>3</v>
      </c>
      <c r="C99" s="718"/>
      <c r="D99" s="713"/>
      <c r="E99" s="714"/>
      <c r="F99" s="728"/>
      <c r="G99" s="716"/>
      <c r="H99" s="156"/>
      <c r="I99" s="156"/>
      <c r="J99" s="166" t="str">
        <f xml:space="preserve"> IF(OR(C95="X",D95="X",D97="x",E97="x",E99="X",F101="X",F103="X",G103="X" ),"x","")</f>
        <v/>
      </c>
      <c r="K99" s="159" t="s">
        <v>116</v>
      </c>
    </row>
    <row r="100" spans="1:11" ht="28.2" x14ac:dyDescent="0.25">
      <c r="A100" s="735"/>
      <c r="B100" s="156" t="s">
        <v>119</v>
      </c>
      <c r="C100" s="729"/>
      <c r="D100" s="713"/>
      <c r="E100" s="715"/>
      <c r="F100" s="728"/>
      <c r="G100" s="716"/>
      <c r="H100" s="156"/>
      <c r="I100" s="156"/>
      <c r="J100" s="167"/>
      <c r="K100" s="159"/>
    </row>
    <row r="101" spans="1:11" ht="25.5" customHeight="1" x14ac:dyDescent="0.25">
      <c r="A101" s="735"/>
      <c r="B101" s="156">
        <v>2</v>
      </c>
      <c r="C101" s="718"/>
      <c r="D101" s="711"/>
      <c r="E101" s="712"/>
      <c r="F101" s="714"/>
      <c r="G101" s="716"/>
      <c r="H101" s="156"/>
      <c r="I101" s="156"/>
      <c r="J101" s="168" t="str">
        <f xml:space="preserve"> IF(OR(C97="X",D99="X",E103="x",E101="x" ),"x","")</f>
        <v/>
      </c>
      <c r="K101" s="159" t="s">
        <v>118</v>
      </c>
    </row>
    <row r="102" spans="1:11" ht="28.2" x14ac:dyDescent="0.25">
      <c r="A102" s="735"/>
      <c r="B102" s="156" t="s">
        <v>241</v>
      </c>
      <c r="C102" s="729"/>
      <c r="D102" s="711"/>
      <c r="E102" s="713"/>
      <c r="F102" s="715"/>
      <c r="G102" s="716"/>
      <c r="H102" s="156"/>
      <c r="I102" s="156"/>
      <c r="J102" s="167"/>
      <c r="K102" s="159"/>
    </row>
    <row r="103" spans="1:11" ht="29.25" customHeight="1" x14ac:dyDescent="0.25">
      <c r="A103" s="735"/>
      <c r="B103" s="156">
        <v>1</v>
      </c>
      <c r="C103" s="718"/>
      <c r="D103" s="720"/>
      <c r="E103" s="722"/>
      <c r="F103" s="724"/>
      <c r="G103" s="726"/>
      <c r="H103" s="156"/>
      <c r="I103" s="156"/>
      <c r="J103" s="169" t="str">
        <f xml:space="preserve"> IF(OR(C99="X",C101="X",C103="x",D101="x",D103="x" ),"x","")</f>
        <v/>
      </c>
      <c r="K103" s="159" t="s">
        <v>120</v>
      </c>
    </row>
    <row r="104" spans="1:11" ht="13.5" customHeight="1" x14ac:dyDescent="0.25">
      <c r="A104" s="735"/>
      <c r="B104" s="156" t="s">
        <v>121</v>
      </c>
      <c r="C104" s="719"/>
      <c r="D104" s="721"/>
      <c r="E104" s="723"/>
      <c r="F104" s="725"/>
      <c r="G104" s="727"/>
      <c r="H104" s="156"/>
      <c r="I104" s="156"/>
      <c r="J104" s="156"/>
      <c r="K104" s="157"/>
    </row>
    <row r="105" spans="1:11" x14ac:dyDescent="0.25">
      <c r="A105" s="177"/>
      <c r="B105" s="156"/>
      <c r="C105" s="156">
        <v>1</v>
      </c>
      <c r="D105" s="156">
        <v>2</v>
      </c>
      <c r="E105" s="156">
        <v>3</v>
      </c>
      <c r="F105" s="156">
        <v>4</v>
      </c>
      <c r="G105" s="156">
        <v>5</v>
      </c>
      <c r="H105" s="156"/>
      <c r="I105" s="156"/>
      <c r="J105" s="156"/>
      <c r="K105" s="157"/>
    </row>
    <row r="106" spans="1:11" x14ac:dyDescent="0.25">
      <c r="A106" s="177"/>
      <c r="B106" s="156"/>
      <c r="C106" s="156" t="s">
        <v>122</v>
      </c>
      <c r="D106" s="156" t="s">
        <v>123</v>
      </c>
      <c r="E106" s="156" t="s">
        <v>124</v>
      </c>
      <c r="F106" s="156" t="s">
        <v>125</v>
      </c>
      <c r="G106" s="156" t="s">
        <v>126</v>
      </c>
      <c r="H106" s="156"/>
      <c r="I106" s="156"/>
      <c r="J106" s="156"/>
      <c r="K106" s="157"/>
    </row>
    <row r="107" spans="1:11" x14ac:dyDescent="0.25">
      <c r="A107" s="177"/>
      <c r="B107" s="156"/>
      <c r="C107" s="717" t="s">
        <v>127</v>
      </c>
      <c r="D107" s="717"/>
      <c r="E107" s="717"/>
      <c r="F107" s="717"/>
      <c r="G107" s="717"/>
      <c r="H107" s="156"/>
      <c r="I107" s="156"/>
      <c r="J107" s="156"/>
      <c r="K107" s="157"/>
    </row>
    <row r="108" spans="1:11" x14ac:dyDescent="0.25">
      <c r="A108" s="177"/>
      <c r="B108" s="156"/>
      <c r="C108" s="717"/>
      <c r="D108" s="717"/>
      <c r="E108" s="717"/>
      <c r="F108" s="717"/>
      <c r="G108" s="717"/>
      <c r="H108" s="156"/>
      <c r="I108" s="156"/>
      <c r="J108" s="156"/>
      <c r="K108" s="157"/>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4" t="s">
        <v>111</v>
      </c>
      <c r="B111" s="740" t="str">
        <f>DESCRIPCION!A25</f>
        <v>f</v>
      </c>
      <c r="C111" s="741"/>
      <c r="D111" s="741"/>
      <c r="E111" s="741"/>
      <c r="F111" s="741"/>
      <c r="G111" s="741"/>
      <c r="H111" s="741"/>
      <c r="I111" s="742"/>
      <c r="J111" s="145" t="s">
        <v>343</v>
      </c>
      <c r="K111" s="143" t="str">
        <f>IF(J117="x","EXTREMA",IF(J119="x","ALTA",IF(J121="x","MODERADA",IF(J123="x","BAJA",""))))</f>
        <v/>
      </c>
    </row>
    <row r="112" spans="1:11" ht="16.2" thickBot="1" x14ac:dyDescent="0.3">
      <c r="A112" s="749" t="s">
        <v>113</v>
      </c>
      <c r="B112" s="750"/>
      <c r="C112" s="750"/>
      <c r="D112" s="751" t="str">
        <f>PROBABILIDAD!T16</f>
        <v xml:space="preserve"> </v>
      </c>
      <c r="E112" s="752"/>
      <c r="F112" s="749" t="s">
        <v>344</v>
      </c>
      <c r="G112" s="750"/>
      <c r="H112" s="750"/>
      <c r="I112" s="753"/>
      <c r="J112" s="754"/>
      <c r="K112" s="755"/>
    </row>
    <row r="113" spans="1:11" x14ac:dyDescent="0.25">
      <c r="A113" s="177"/>
      <c r="B113" s="156"/>
      <c r="C113" s="156"/>
      <c r="D113" s="156"/>
      <c r="E113" s="156"/>
      <c r="F113" s="156"/>
      <c r="G113" s="156"/>
      <c r="H113" s="156"/>
      <c r="I113" s="156"/>
      <c r="K113" s="72"/>
    </row>
    <row r="114" spans="1:11" x14ac:dyDescent="0.25">
      <c r="A114" s="177"/>
      <c r="B114" s="156"/>
      <c r="C114" s="178"/>
      <c r="D114" s="156"/>
      <c r="E114" s="156"/>
      <c r="F114" s="156"/>
      <c r="G114" s="156"/>
      <c r="H114" s="156"/>
      <c r="I114" s="156"/>
      <c r="K114" s="72"/>
    </row>
    <row r="115" spans="1:11" ht="32.4" x14ac:dyDescent="0.25">
      <c r="A115" s="735" t="s">
        <v>113</v>
      </c>
      <c r="B115" s="156">
        <v>5</v>
      </c>
      <c r="C115" s="756"/>
      <c r="D115" s="747"/>
      <c r="E115" s="748"/>
      <c r="F115" s="748"/>
      <c r="G115" s="748"/>
      <c r="H115" s="191"/>
      <c r="I115" s="156"/>
      <c r="J115" s="730" t="s">
        <v>112</v>
      </c>
      <c r="K115" s="731"/>
    </row>
    <row r="116" spans="1:11" ht="32.4" x14ac:dyDescent="0.25">
      <c r="A116" s="735"/>
      <c r="B116" s="156" t="s">
        <v>115</v>
      </c>
      <c r="C116" s="757"/>
      <c r="D116" s="747"/>
      <c r="E116" s="748"/>
      <c r="F116" s="748"/>
      <c r="G116" s="748"/>
      <c r="H116" s="191"/>
      <c r="I116" s="156"/>
      <c r="J116" s="158"/>
      <c r="K116" s="159"/>
    </row>
    <row r="117" spans="1:11" ht="32.4" x14ac:dyDescent="0.25">
      <c r="A117" s="735"/>
      <c r="B117" s="156">
        <v>4</v>
      </c>
      <c r="C117" s="758"/>
      <c r="D117" s="747"/>
      <c r="E117" s="747"/>
      <c r="F117" s="760"/>
      <c r="G117" s="748"/>
      <c r="H117" s="191"/>
      <c r="I117" s="156"/>
      <c r="J117" s="164" t="str">
        <f xml:space="preserve"> IF(OR(E115="X",F115="X",G115="x",F117="x",G117="X",F119="X",G119="X",G121="X" ),"x","")</f>
        <v/>
      </c>
      <c r="K117" s="159" t="s">
        <v>114</v>
      </c>
    </row>
    <row r="118" spans="1:11" ht="32.4" x14ac:dyDescent="0.25">
      <c r="A118" s="735"/>
      <c r="B118" s="156" t="s">
        <v>117</v>
      </c>
      <c r="C118" s="759"/>
      <c r="D118" s="747"/>
      <c r="E118" s="747"/>
      <c r="F118" s="760"/>
      <c r="G118" s="748"/>
      <c r="H118" s="191"/>
      <c r="I118" s="156"/>
      <c r="J118" s="165"/>
      <c r="K118" s="159"/>
    </row>
    <row r="119" spans="1:11" ht="32.4" x14ac:dyDescent="0.25">
      <c r="A119" s="735"/>
      <c r="B119" s="156">
        <v>3</v>
      </c>
      <c r="C119" s="761"/>
      <c r="D119" s="745"/>
      <c r="E119" s="746"/>
      <c r="F119" s="760"/>
      <c r="G119" s="748"/>
      <c r="H119" s="191"/>
      <c r="I119" s="156"/>
      <c r="J119" s="166" t="str">
        <f xml:space="preserve"> IF(OR(C115="X",D115="X",D117="x",E117="x",E119="X",F121="X",F123="X",G123="X" ),"x","")</f>
        <v/>
      </c>
      <c r="K119" s="159" t="s">
        <v>116</v>
      </c>
    </row>
    <row r="120" spans="1:11" ht="32.4" x14ac:dyDescent="0.25">
      <c r="A120" s="735"/>
      <c r="B120" s="156" t="s">
        <v>119</v>
      </c>
      <c r="C120" s="762"/>
      <c r="D120" s="745"/>
      <c r="E120" s="747"/>
      <c r="F120" s="760"/>
      <c r="G120" s="748"/>
      <c r="H120" s="191"/>
      <c r="I120" s="156"/>
      <c r="J120" s="167"/>
      <c r="K120" s="159"/>
    </row>
    <row r="121" spans="1:11" ht="32.4" x14ac:dyDescent="0.25">
      <c r="A121" s="735"/>
      <c r="B121" s="156">
        <v>2</v>
      </c>
      <c r="C121" s="761"/>
      <c r="D121" s="743"/>
      <c r="E121" s="744"/>
      <c r="F121" s="746"/>
      <c r="G121" s="748"/>
      <c r="H121" s="191"/>
      <c r="I121" s="156"/>
      <c r="J121" s="168" t="str">
        <f xml:space="preserve"> IF(OR(C117="X",D119="X",E121="x",E123="x" ),"x","")</f>
        <v/>
      </c>
      <c r="K121" s="159" t="s">
        <v>118</v>
      </c>
    </row>
    <row r="122" spans="1:11" ht="32.4" x14ac:dyDescent="0.25">
      <c r="A122" s="735"/>
      <c r="B122" s="156" t="s">
        <v>241</v>
      </c>
      <c r="C122" s="762"/>
      <c r="D122" s="743"/>
      <c r="E122" s="745"/>
      <c r="F122" s="747"/>
      <c r="G122" s="748"/>
      <c r="H122" s="191"/>
      <c r="I122" s="156"/>
      <c r="J122" s="167"/>
      <c r="K122" s="159"/>
    </row>
    <row r="123" spans="1:11" ht="32.4" x14ac:dyDescent="0.25">
      <c r="A123" s="735"/>
      <c r="B123" s="156">
        <v>1</v>
      </c>
      <c r="C123" s="761"/>
      <c r="D123" s="764"/>
      <c r="E123" s="766"/>
      <c r="F123" s="768"/>
      <c r="G123" s="770"/>
      <c r="H123" s="191"/>
      <c r="I123" s="156"/>
      <c r="J123" s="169" t="str">
        <f xml:space="preserve"> IF(OR(C119="X",C121="X",D121="x",C123="x",D123="x" ),"x","")</f>
        <v/>
      </c>
      <c r="K123" s="159" t="s">
        <v>120</v>
      </c>
    </row>
    <row r="124" spans="1:11" ht="32.4" x14ac:dyDescent="0.25">
      <c r="A124" s="735"/>
      <c r="B124" s="156" t="s">
        <v>121</v>
      </c>
      <c r="C124" s="763"/>
      <c r="D124" s="765"/>
      <c r="E124" s="767"/>
      <c r="F124" s="769"/>
      <c r="G124" s="771"/>
      <c r="H124" s="191"/>
      <c r="I124" s="156"/>
      <c r="J124" s="156"/>
      <c r="K124" s="157"/>
    </row>
    <row r="125" spans="1:11" x14ac:dyDescent="0.25">
      <c r="A125" s="177"/>
      <c r="B125" s="156"/>
      <c r="C125" s="156">
        <v>1</v>
      </c>
      <c r="D125" s="156">
        <v>2</v>
      </c>
      <c r="E125" s="156">
        <v>3</v>
      </c>
      <c r="F125" s="156">
        <v>4</v>
      </c>
      <c r="G125" s="156">
        <v>5</v>
      </c>
      <c r="H125" s="156"/>
      <c r="I125" s="156"/>
      <c r="J125" s="156"/>
      <c r="K125" s="157"/>
    </row>
    <row r="126" spans="1:11" x14ac:dyDescent="0.25">
      <c r="A126" s="177"/>
      <c r="B126" s="156"/>
      <c r="C126" s="156" t="s">
        <v>122</v>
      </c>
      <c r="D126" s="156" t="s">
        <v>123</v>
      </c>
      <c r="E126" s="156" t="s">
        <v>124</v>
      </c>
      <c r="F126" s="156" t="s">
        <v>125</v>
      </c>
      <c r="G126" s="156" t="s">
        <v>126</v>
      </c>
      <c r="H126" s="156"/>
      <c r="I126" s="156"/>
      <c r="J126" s="156"/>
      <c r="K126" s="157"/>
    </row>
    <row r="127" spans="1:11" x14ac:dyDescent="0.25">
      <c r="A127" s="177"/>
      <c r="B127" s="156"/>
      <c r="C127" s="717" t="s">
        <v>127</v>
      </c>
      <c r="D127" s="717"/>
      <c r="E127" s="717"/>
      <c r="F127" s="717"/>
      <c r="G127" s="717"/>
      <c r="H127" s="156"/>
      <c r="I127" s="156"/>
      <c r="J127" s="156"/>
      <c r="K127" s="157"/>
    </row>
    <row r="128" spans="1:11" x14ac:dyDescent="0.25">
      <c r="A128" s="177"/>
      <c r="B128" s="156"/>
      <c r="C128" s="717"/>
      <c r="D128" s="717"/>
      <c r="E128" s="717"/>
      <c r="F128" s="717"/>
      <c r="G128" s="717"/>
      <c r="H128" s="156"/>
      <c r="I128" s="156"/>
      <c r="J128" s="156"/>
      <c r="K128" s="157"/>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4" t="s">
        <v>111</v>
      </c>
      <c r="B131" s="740" t="str">
        <f>DESCRIPCION!A28</f>
        <v>g</v>
      </c>
      <c r="C131" s="741"/>
      <c r="D131" s="741"/>
      <c r="E131" s="741"/>
      <c r="F131" s="741"/>
      <c r="G131" s="741"/>
      <c r="H131" s="741"/>
      <c r="I131" s="742"/>
      <c r="J131" s="145" t="s">
        <v>343</v>
      </c>
      <c r="K131" s="143" t="str">
        <f>IF(J137="x","EXTREMA",IF(J139="x","ALTA",IF(J141="x","MODERADA",IF(J143="x","BAJA",""))))</f>
        <v/>
      </c>
    </row>
    <row r="132" spans="1:11" ht="16.2" thickBot="1" x14ac:dyDescent="0.3">
      <c r="A132" s="749" t="s">
        <v>113</v>
      </c>
      <c r="B132" s="750"/>
      <c r="C132" s="750"/>
      <c r="D132" s="751" t="str">
        <f>PROBABILIDAD!T17</f>
        <v xml:space="preserve"> </v>
      </c>
      <c r="E132" s="752"/>
      <c r="F132" s="749" t="s">
        <v>344</v>
      </c>
      <c r="G132" s="750"/>
      <c r="H132" s="750"/>
      <c r="I132" s="753"/>
      <c r="J132" s="754"/>
      <c r="K132" s="755"/>
    </row>
    <row r="133" spans="1:11" x14ac:dyDescent="0.25">
      <c r="A133" s="177"/>
      <c r="B133" s="156"/>
      <c r="C133" s="156"/>
      <c r="D133" s="156"/>
      <c r="E133" s="156"/>
      <c r="F133" s="156"/>
      <c r="G133" s="156"/>
      <c r="H133" s="156"/>
      <c r="I133" s="156"/>
      <c r="J133" s="173"/>
      <c r="K133" s="174"/>
    </row>
    <row r="134" spans="1:11" x14ac:dyDescent="0.25">
      <c r="A134" s="177"/>
      <c r="B134" s="156"/>
      <c r="C134" s="178"/>
      <c r="D134" s="156"/>
      <c r="E134" s="156"/>
      <c r="F134" s="156"/>
      <c r="G134" s="156"/>
      <c r="H134" s="156"/>
      <c r="I134" s="156"/>
      <c r="J134" s="173"/>
      <c r="K134" s="174"/>
    </row>
    <row r="135" spans="1:11" ht="45.75" customHeight="1" x14ac:dyDescent="0.25">
      <c r="A135" s="735" t="s">
        <v>113</v>
      </c>
      <c r="B135" s="156">
        <v>5</v>
      </c>
      <c r="C135" s="736"/>
      <c r="D135" s="715"/>
      <c r="E135" s="716"/>
      <c r="F135" s="716"/>
      <c r="G135" s="716"/>
      <c r="H135" s="156"/>
      <c r="I135" s="156"/>
      <c r="J135" s="730" t="s">
        <v>112</v>
      </c>
      <c r="K135" s="731"/>
    </row>
    <row r="136" spans="1:11" x14ac:dyDescent="0.25">
      <c r="A136" s="735"/>
      <c r="B136" s="156" t="s">
        <v>115</v>
      </c>
      <c r="C136" s="737"/>
      <c r="D136" s="715"/>
      <c r="E136" s="716"/>
      <c r="F136" s="716"/>
      <c r="G136" s="716"/>
      <c r="H136" s="156"/>
      <c r="I136" s="156"/>
      <c r="J136" s="158"/>
      <c r="K136" s="159"/>
    </row>
    <row r="137" spans="1:11" ht="27" customHeight="1" x14ac:dyDescent="0.25">
      <c r="A137" s="735"/>
      <c r="B137" s="156">
        <v>4</v>
      </c>
      <c r="C137" s="738"/>
      <c r="D137" s="715"/>
      <c r="E137" s="715"/>
      <c r="F137" s="728"/>
      <c r="G137" s="716"/>
      <c r="H137" s="156"/>
      <c r="I137" s="156"/>
      <c r="J137" s="164" t="str">
        <f xml:space="preserve"> IF(OR(E135="X",F135="X",G135="x",F137="x",G137="X",F139="X",G139="X",G141="X" ),"x","")</f>
        <v/>
      </c>
      <c r="K137" s="159" t="s">
        <v>114</v>
      </c>
    </row>
    <row r="138" spans="1:11" ht="28.2" x14ac:dyDescent="0.25">
      <c r="A138" s="735"/>
      <c r="B138" s="156" t="s">
        <v>117</v>
      </c>
      <c r="C138" s="739"/>
      <c r="D138" s="715"/>
      <c r="E138" s="715"/>
      <c r="F138" s="728"/>
      <c r="G138" s="716"/>
      <c r="H138" s="156"/>
      <c r="I138" s="156"/>
      <c r="J138" s="165"/>
      <c r="K138" s="159"/>
    </row>
    <row r="139" spans="1:11" ht="32.25" customHeight="1" x14ac:dyDescent="0.25">
      <c r="A139" s="735"/>
      <c r="B139" s="156">
        <v>3</v>
      </c>
      <c r="C139" s="718"/>
      <c r="D139" s="713"/>
      <c r="E139" s="714"/>
      <c r="F139" s="728"/>
      <c r="G139" s="716"/>
      <c r="H139" s="156"/>
      <c r="I139" s="156"/>
      <c r="J139" s="166" t="str">
        <f xml:space="preserve"> IF(OR(C135="X",D135="X",D137="x",E137="x",E139="X",F141="X",F143="X",G143="X" ),"x","")</f>
        <v/>
      </c>
      <c r="K139" s="159" t="s">
        <v>116</v>
      </c>
    </row>
    <row r="140" spans="1:11" ht="28.2" x14ac:dyDescent="0.25">
      <c r="A140" s="735"/>
      <c r="B140" s="156" t="s">
        <v>119</v>
      </c>
      <c r="C140" s="729"/>
      <c r="D140" s="713"/>
      <c r="E140" s="715"/>
      <c r="F140" s="728"/>
      <c r="G140" s="716"/>
      <c r="H140" s="156"/>
      <c r="I140" s="156"/>
      <c r="J140" s="167"/>
      <c r="K140" s="159"/>
    </row>
    <row r="141" spans="1:11" ht="27.75" customHeight="1" x14ac:dyDescent="0.25">
      <c r="A141" s="735"/>
      <c r="B141" s="156">
        <v>2</v>
      </c>
      <c r="C141" s="718"/>
      <c r="D141" s="711"/>
      <c r="E141" s="712"/>
      <c r="F141" s="714"/>
      <c r="G141" s="716"/>
      <c r="H141" s="156"/>
      <c r="I141" s="156"/>
      <c r="J141" s="168" t="str">
        <f xml:space="preserve"> IF(OR(C137="X",D139="X",E141="x",E143="x" ),"x","")</f>
        <v/>
      </c>
      <c r="K141" s="159" t="s">
        <v>118</v>
      </c>
    </row>
    <row r="142" spans="1:11" ht="28.2" x14ac:dyDescent="0.25">
      <c r="A142" s="735"/>
      <c r="B142" s="156" t="s">
        <v>241</v>
      </c>
      <c r="C142" s="729"/>
      <c r="D142" s="711"/>
      <c r="E142" s="713"/>
      <c r="F142" s="715"/>
      <c r="G142" s="716"/>
      <c r="H142" s="156"/>
      <c r="I142" s="156"/>
      <c r="J142" s="167"/>
      <c r="K142" s="159"/>
    </row>
    <row r="143" spans="1:11" ht="30" customHeight="1" x14ac:dyDescent="0.25">
      <c r="A143" s="735"/>
      <c r="B143" s="156">
        <v>1</v>
      </c>
      <c r="C143" s="718"/>
      <c r="D143" s="720"/>
      <c r="E143" s="722"/>
      <c r="F143" s="724"/>
      <c r="G143" s="726"/>
      <c r="H143" s="156"/>
      <c r="I143" s="156"/>
      <c r="J143" s="169" t="str">
        <f xml:space="preserve"> IF(OR(C139="X",C141="X",C143="x",D141="x",D143="x" ),"x","")</f>
        <v/>
      </c>
      <c r="K143" s="159" t="s">
        <v>120</v>
      </c>
    </row>
    <row r="144" spans="1:11" x14ac:dyDescent="0.25">
      <c r="A144" s="735"/>
      <c r="B144" s="156" t="s">
        <v>121</v>
      </c>
      <c r="C144" s="719"/>
      <c r="D144" s="721"/>
      <c r="E144" s="723"/>
      <c r="F144" s="725"/>
      <c r="G144" s="727"/>
      <c r="H144" s="156"/>
      <c r="I144" s="156"/>
      <c r="J144" s="156"/>
      <c r="K144" s="157"/>
    </row>
    <row r="145" spans="1:11" x14ac:dyDescent="0.25">
      <c r="A145" s="177"/>
      <c r="B145" s="156"/>
      <c r="C145" s="156">
        <v>1</v>
      </c>
      <c r="D145" s="156">
        <v>2</v>
      </c>
      <c r="E145" s="156">
        <v>3</v>
      </c>
      <c r="F145" s="156">
        <v>4</v>
      </c>
      <c r="G145" s="156">
        <v>5</v>
      </c>
      <c r="H145" s="156"/>
      <c r="I145" s="156"/>
      <c r="J145" s="156"/>
      <c r="K145" s="157"/>
    </row>
    <row r="146" spans="1:11" x14ac:dyDescent="0.25">
      <c r="A146" s="177"/>
      <c r="B146" s="156"/>
      <c r="C146" s="156" t="s">
        <v>122</v>
      </c>
      <c r="D146" s="156" t="s">
        <v>123</v>
      </c>
      <c r="E146" s="156" t="s">
        <v>124</v>
      </c>
      <c r="F146" s="156" t="s">
        <v>125</v>
      </c>
      <c r="G146" s="156" t="s">
        <v>126</v>
      </c>
      <c r="H146" s="156"/>
      <c r="I146" s="156"/>
      <c r="J146" s="156"/>
      <c r="K146" s="157"/>
    </row>
    <row r="147" spans="1:11" x14ac:dyDescent="0.25">
      <c r="A147" s="177"/>
      <c r="B147" s="156"/>
      <c r="C147" s="717" t="s">
        <v>127</v>
      </c>
      <c r="D147" s="717"/>
      <c r="E147" s="717"/>
      <c r="F147" s="717"/>
      <c r="G147" s="717"/>
      <c r="H147" s="156"/>
      <c r="I147" s="156"/>
      <c r="J147" s="156"/>
      <c r="K147" s="157"/>
    </row>
    <row r="148" spans="1:11" x14ac:dyDescent="0.25">
      <c r="A148" s="177"/>
      <c r="B148" s="156"/>
      <c r="C148" s="717"/>
      <c r="D148" s="717"/>
      <c r="E148" s="717"/>
      <c r="F148" s="717"/>
      <c r="G148" s="717"/>
      <c r="H148" s="156"/>
      <c r="I148" s="156"/>
      <c r="J148" s="156"/>
      <c r="K148" s="157"/>
    </row>
    <row r="149" spans="1:11" ht="14.4" thickBot="1" x14ac:dyDescent="0.3">
      <c r="A149" s="179"/>
      <c r="B149" s="180"/>
      <c r="C149" s="180"/>
      <c r="D149" s="180"/>
      <c r="E149" s="180"/>
      <c r="F149" s="180"/>
      <c r="G149" s="180"/>
      <c r="H149" s="180"/>
      <c r="I149" s="180"/>
      <c r="J149" s="180"/>
      <c r="K149" s="181"/>
    </row>
    <row r="150" spans="1:11" ht="14.4" thickBot="1" x14ac:dyDescent="0.3"/>
    <row r="151" spans="1:11" ht="31.5" customHeight="1" thickBot="1" x14ac:dyDescent="0.3">
      <c r="A151" s="144" t="s">
        <v>111</v>
      </c>
      <c r="B151" s="740" t="str">
        <f>DESCRIPCION!A31</f>
        <v>h</v>
      </c>
      <c r="C151" s="741"/>
      <c r="D151" s="741"/>
      <c r="E151" s="741"/>
      <c r="F151" s="741"/>
      <c r="G151" s="741"/>
      <c r="H151" s="741"/>
      <c r="I151" s="742"/>
      <c r="J151" s="145" t="s">
        <v>343</v>
      </c>
      <c r="K151" s="143" t="str">
        <f>IF(J157="x","EXTREMA",IF(J159="x","ALTA",IF(J161="x","MODERADA",IF(J163="x","BAJA",""))))</f>
        <v/>
      </c>
    </row>
    <row r="152" spans="1:11" ht="16.2" thickBot="1" x14ac:dyDescent="0.3">
      <c r="A152" s="749" t="s">
        <v>113</v>
      </c>
      <c r="B152" s="750"/>
      <c r="C152" s="750"/>
      <c r="D152" s="751" t="str">
        <f>PROBABILIDAD!T18</f>
        <v xml:space="preserve"> </v>
      </c>
      <c r="E152" s="752"/>
      <c r="F152" s="749" t="s">
        <v>344</v>
      </c>
      <c r="G152" s="750"/>
      <c r="H152" s="750"/>
      <c r="I152" s="753"/>
      <c r="J152" s="754"/>
      <c r="K152" s="755"/>
    </row>
    <row r="153" spans="1:11" x14ac:dyDescent="0.25">
      <c r="A153" s="177"/>
      <c r="B153" s="156"/>
      <c r="C153" s="156"/>
      <c r="D153" s="156"/>
      <c r="E153" s="156"/>
      <c r="F153" s="156"/>
      <c r="G153" s="156"/>
      <c r="H153" s="156"/>
      <c r="I153" s="156"/>
      <c r="J153" s="173"/>
      <c r="K153" s="174"/>
    </row>
    <row r="154" spans="1:11" x14ac:dyDescent="0.25">
      <c r="A154" s="177"/>
      <c r="B154" s="156"/>
      <c r="C154" s="178"/>
      <c r="D154" s="156"/>
      <c r="E154" s="156"/>
      <c r="F154" s="156"/>
      <c r="G154" s="156"/>
      <c r="H154" s="156"/>
      <c r="I154" s="156"/>
      <c r="J154" s="173"/>
      <c r="K154" s="174"/>
    </row>
    <row r="155" spans="1:11" ht="36" customHeight="1" x14ac:dyDescent="0.25">
      <c r="A155" s="735" t="s">
        <v>113</v>
      </c>
      <c r="B155" s="156">
        <v>5</v>
      </c>
      <c r="C155" s="736"/>
      <c r="D155" s="715"/>
      <c r="E155" s="716"/>
      <c r="F155" s="716"/>
      <c r="G155" s="716"/>
      <c r="H155" s="156"/>
      <c r="I155" s="156"/>
      <c r="J155" s="730" t="s">
        <v>112</v>
      </c>
      <c r="K155" s="731"/>
    </row>
    <row r="156" spans="1:11" x14ac:dyDescent="0.25">
      <c r="A156" s="735"/>
      <c r="B156" s="156" t="s">
        <v>115</v>
      </c>
      <c r="C156" s="737"/>
      <c r="D156" s="715"/>
      <c r="E156" s="716"/>
      <c r="F156" s="716"/>
      <c r="G156" s="716"/>
      <c r="H156" s="156"/>
      <c r="I156" s="156"/>
      <c r="J156" s="158"/>
      <c r="K156" s="159"/>
    </row>
    <row r="157" spans="1:11" ht="27" customHeight="1" x14ac:dyDescent="0.25">
      <c r="A157" s="735"/>
      <c r="B157" s="156">
        <v>4</v>
      </c>
      <c r="C157" s="738"/>
      <c r="D157" s="715"/>
      <c r="E157" s="715"/>
      <c r="F157" s="728"/>
      <c r="G157" s="716"/>
      <c r="H157" s="156"/>
      <c r="I157" s="156"/>
      <c r="J157" s="164" t="str">
        <f xml:space="preserve"> IF(OR(E155="X",F155="X",G155="x",F157="x",G157="X",F159="X",G159="X",G161="X" ),"x","")</f>
        <v/>
      </c>
      <c r="K157" s="159" t="s">
        <v>114</v>
      </c>
    </row>
    <row r="158" spans="1:11" ht="28.2" x14ac:dyDescent="0.25">
      <c r="A158" s="735"/>
      <c r="B158" s="156" t="s">
        <v>117</v>
      </c>
      <c r="C158" s="739"/>
      <c r="D158" s="715"/>
      <c r="E158" s="715"/>
      <c r="F158" s="728"/>
      <c r="G158" s="716"/>
      <c r="H158" s="156"/>
      <c r="I158" s="156"/>
      <c r="J158" s="165"/>
      <c r="K158" s="159"/>
    </row>
    <row r="159" spans="1:11" ht="27.75" customHeight="1" x14ac:dyDescent="0.25">
      <c r="A159" s="735"/>
      <c r="B159" s="156">
        <v>3</v>
      </c>
      <c r="C159" s="718"/>
      <c r="D159" s="713"/>
      <c r="E159" s="714"/>
      <c r="F159" s="728"/>
      <c r="G159" s="716"/>
      <c r="H159" s="156"/>
      <c r="I159" s="156"/>
      <c r="J159" s="166" t="str">
        <f xml:space="preserve"> IF(OR(C155="X",D155="X",D157="x",E157="x",E159="X",F161="X",F163="X",G163="X" ),"x","")</f>
        <v/>
      </c>
      <c r="K159" s="159" t="s">
        <v>116</v>
      </c>
    </row>
    <row r="160" spans="1:11" ht="28.2" x14ac:dyDescent="0.25">
      <c r="A160" s="735"/>
      <c r="B160" s="156" t="s">
        <v>119</v>
      </c>
      <c r="C160" s="729"/>
      <c r="D160" s="713"/>
      <c r="E160" s="715"/>
      <c r="F160" s="728"/>
      <c r="G160" s="716"/>
      <c r="H160" s="156"/>
      <c r="I160" s="156"/>
      <c r="J160" s="167"/>
      <c r="K160" s="159"/>
    </row>
    <row r="161" spans="1:11" ht="27.75" customHeight="1" x14ac:dyDescent="0.25">
      <c r="A161" s="735"/>
      <c r="B161" s="156">
        <v>2</v>
      </c>
      <c r="C161" s="718"/>
      <c r="D161" s="711"/>
      <c r="E161" s="712"/>
      <c r="F161" s="714"/>
      <c r="G161" s="716"/>
      <c r="H161" s="156"/>
      <c r="I161" s="156"/>
      <c r="J161" s="168" t="str">
        <f xml:space="preserve"> IF(OR(C157="X",D159="X",E161="x",E163="x" ),"x","")</f>
        <v/>
      </c>
      <c r="K161" s="159" t="s">
        <v>118</v>
      </c>
    </row>
    <row r="162" spans="1:11" ht="28.2" x14ac:dyDescent="0.25">
      <c r="A162" s="735"/>
      <c r="B162" s="156" t="s">
        <v>241</v>
      </c>
      <c r="C162" s="729"/>
      <c r="D162" s="711"/>
      <c r="E162" s="713"/>
      <c r="F162" s="715"/>
      <c r="G162" s="716"/>
      <c r="H162" s="156"/>
      <c r="I162" s="156"/>
      <c r="J162" s="167"/>
      <c r="K162" s="159"/>
    </row>
    <row r="163" spans="1:11" ht="28.2" x14ac:dyDescent="0.25">
      <c r="A163" s="735"/>
      <c r="B163" s="156">
        <v>1</v>
      </c>
      <c r="C163" s="718"/>
      <c r="D163" s="720"/>
      <c r="E163" s="722"/>
      <c r="F163" s="724"/>
      <c r="G163" s="726"/>
      <c r="H163" s="156"/>
      <c r="I163" s="156"/>
      <c r="J163" s="169" t="str">
        <f xml:space="preserve"> IF(OR(C159="X",C161="X",C163="x",D161="x",D163="x" ),"x","")</f>
        <v/>
      </c>
      <c r="K163" s="159" t="s">
        <v>120</v>
      </c>
    </row>
    <row r="164" spans="1:11" ht="26.25" customHeight="1" x14ac:dyDescent="0.25">
      <c r="A164" s="735"/>
      <c r="B164" s="156" t="s">
        <v>121</v>
      </c>
      <c r="C164" s="719"/>
      <c r="D164" s="721"/>
      <c r="E164" s="723"/>
      <c r="F164" s="725"/>
      <c r="G164" s="727"/>
      <c r="H164" s="156"/>
      <c r="I164" s="156"/>
      <c r="J164" s="156"/>
      <c r="K164" s="157"/>
    </row>
    <row r="165" spans="1:11" x14ac:dyDescent="0.25">
      <c r="A165" s="177"/>
      <c r="B165" s="156"/>
      <c r="C165" s="156">
        <v>1</v>
      </c>
      <c r="D165" s="156">
        <v>2</v>
      </c>
      <c r="E165" s="156">
        <v>3</v>
      </c>
      <c r="F165" s="156">
        <v>4</v>
      </c>
      <c r="G165" s="156">
        <v>5</v>
      </c>
      <c r="H165" s="156"/>
      <c r="I165" s="156"/>
      <c r="J165" s="156"/>
      <c r="K165" s="157"/>
    </row>
    <row r="166" spans="1:11" x14ac:dyDescent="0.25">
      <c r="A166" s="177"/>
      <c r="B166" s="156"/>
      <c r="C166" s="156" t="s">
        <v>122</v>
      </c>
      <c r="D166" s="156" t="s">
        <v>123</v>
      </c>
      <c r="E166" s="156" t="s">
        <v>124</v>
      </c>
      <c r="F166" s="156" t="s">
        <v>125</v>
      </c>
      <c r="G166" s="156" t="s">
        <v>126</v>
      </c>
      <c r="H166" s="156"/>
      <c r="I166" s="156"/>
      <c r="J166" s="156"/>
      <c r="K166" s="157"/>
    </row>
    <row r="167" spans="1:11" x14ac:dyDescent="0.25">
      <c r="A167" s="177"/>
      <c r="B167" s="156"/>
      <c r="C167" s="717" t="s">
        <v>127</v>
      </c>
      <c r="D167" s="717"/>
      <c r="E167" s="717"/>
      <c r="F167" s="717"/>
      <c r="G167" s="717"/>
      <c r="H167" s="156"/>
      <c r="I167" s="156"/>
      <c r="J167" s="156"/>
      <c r="K167" s="157"/>
    </row>
    <row r="168" spans="1:11" x14ac:dyDescent="0.25">
      <c r="A168" s="177"/>
      <c r="B168" s="156"/>
      <c r="C168" s="717"/>
      <c r="D168" s="717"/>
      <c r="E168" s="717"/>
      <c r="F168" s="717"/>
      <c r="G168" s="717"/>
      <c r="H168" s="156"/>
      <c r="I168" s="156"/>
      <c r="J168" s="156"/>
      <c r="K168" s="157"/>
    </row>
    <row r="169" spans="1:11" ht="14.4" thickBot="1" x14ac:dyDescent="0.3">
      <c r="A169" s="179"/>
      <c r="B169" s="180"/>
      <c r="C169" s="180"/>
      <c r="D169" s="180"/>
      <c r="E169" s="180"/>
      <c r="F169" s="180"/>
      <c r="G169" s="180"/>
      <c r="H169" s="180"/>
      <c r="I169" s="180"/>
      <c r="J169" s="180"/>
      <c r="K169" s="181"/>
    </row>
    <row r="171" spans="1:11" ht="14.4" thickBot="1" x14ac:dyDescent="0.3"/>
    <row r="172" spans="1:11" ht="33.75" customHeight="1" thickBot="1" x14ac:dyDescent="0.3">
      <c r="A172" s="144" t="s">
        <v>111</v>
      </c>
      <c r="B172" s="732" t="str">
        <f>DESCRIPCION!A34</f>
        <v>i</v>
      </c>
      <c r="C172" s="733"/>
      <c r="D172" s="733"/>
      <c r="E172" s="733"/>
      <c r="F172" s="733"/>
      <c r="G172" s="733"/>
      <c r="H172" s="733"/>
      <c r="I172" s="734"/>
      <c r="J172" s="145" t="s">
        <v>343</v>
      </c>
      <c r="K172" s="143" t="str">
        <f>IF(J178="x","EXTREMA",IF(J180="x","ALTA",IF(J182="x","MODERADA",IF(J184="x","BAJA",""))))</f>
        <v/>
      </c>
    </row>
    <row r="173" spans="1:11" ht="16.2" thickBot="1" x14ac:dyDescent="0.3">
      <c r="A173" s="749" t="s">
        <v>113</v>
      </c>
      <c r="B173" s="750"/>
      <c r="C173" s="750"/>
      <c r="D173" s="751" t="str">
        <f>PROBABILIDAD!T19</f>
        <v xml:space="preserve"> </v>
      </c>
      <c r="E173" s="752"/>
      <c r="F173" s="749" t="s">
        <v>344</v>
      </c>
      <c r="G173" s="750"/>
      <c r="H173" s="750"/>
      <c r="I173" s="753"/>
      <c r="J173" s="754"/>
      <c r="K173" s="755"/>
    </row>
    <row r="174" spans="1:11" x14ac:dyDescent="0.25">
      <c r="A174" s="177"/>
      <c r="B174" s="156"/>
      <c r="C174" s="156"/>
      <c r="D174" s="156"/>
      <c r="E174" s="156"/>
      <c r="F174" s="156"/>
      <c r="G174" s="156"/>
      <c r="H174" s="156"/>
      <c r="I174" s="156"/>
      <c r="J174" s="173"/>
      <c r="K174" s="174"/>
    </row>
    <row r="175" spans="1:11" x14ac:dyDescent="0.25">
      <c r="A175" s="177"/>
      <c r="B175" s="156"/>
      <c r="C175" s="178"/>
      <c r="D175" s="156"/>
      <c r="E175" s="156"/>
      <c r="F175" s="156"/>
      <c r="G175" s="156"/>
      <c r="H175" s="156"/>
      <c r="I175" s="156"/>
      <c r="J175" s="173"/>
      <c r="K175" s="174"/>
    </row>
    <row r="176" spans="1:11" ht="31.5" customHeight="1" x14ac:dyDescent="0.25">
      <c r="A176" s="735" t="s">
        <v>113</v>
      </c>
      <c r="B176" s="156">
        <v>5</v>
      </c>
      <c r="C176" s="736"/>
      <c r="D176" s="715"/>
      <c r="E176" s="716"/>
      <c r="F176" s="716"/>
      <c r="G176" s="716"/>
      <c r="H176" s="156"/>
      <c r="I176" s="156"/>
      <c r="J176" s="730" t="s">
        <v>112</v>
      </c>
      <c r="K176" s="731"/>
    </row>
    <row r="177" spans="1:11" x14ac:dyDescent="0.25">
      <c r="A177" s="735"/>
      <c r="B177" s="156" t="s">
        <v>115</v>
      </c>
      <c r="C177" s="737"/>
      <c r="D177" s="715"/>
      <c r="E177" s="716"/>
      <c r="F177" s="716"/>
      <c r="G177" s="716"/>
      <c r="H177" s="156"/>
      <c r="I177" s="156"/>
      <c r="J177" s="158"/>
      <c r="K177" s="159"/>
    </row>
    <row r="178" spans="1:11" ht="27.75" customHeight="1" x14ac:dyDescent="0.25">
      <c r="A178" s="735"/>
      <c r="B178" s="156">
        <v>4</v>
      </c>
      <c r="C178" s="738"/>
      <c r="D178" s="715"/>
      <c r="E178" s="715"/>
      <c r="F178" s="728"/>
      <c r="G178" s="716"/>
      <c r="H178" s="156"/>
      <c r="I178" s="156"/>
      <c r="J178" s="164" t="str">
        <f xml:space="preserve"> IF(OR(E176="X",F176="X",G176="x",F178="x",G178="X",F180="X",G180="X",G182="X" ),"x","")</f>
        <v/>
      </c>
      <c r="K178" s="159" t="s">
        <v>114</v>
      </c>
    </row>
    <row r="179" spans="1:11" ht="28.2" x14ac:dyDescent="0.25">
      <c r="A179" s="735"/>
      <c r="B179" s="156" t="s">
        <v>117</v>
      </c>
      <c r="C179" s="739"/>
      <c r="D179" s="715"/>
      <c r="E179" s="715"/>
      <c r="F179" s="728"/>
      <c r="G179" s="716"/>
      <c r="H179" s="156"/>
      <c r="I179" s="156"/>
      <c r="J179" s="165"/>
      <c r="K179" s="159"/>
    </row>
    <row r="180" spans="1:11" ht="32.25" customHeight="1" x14ac:dyDescent="0.25">
      <c r="A180" s="735"/>
      <c r="B180" s="156">
        <v>3</v>
      </c>
      <c r="C180" s="718"/>
      <c r="D180" s="713"/>
      <c r="E180" s="714"/>
      <c r="F180" s="728"/>
      <c r="G180" s="716"/>
      <c r="H180" s="156"/>
      <c r="I180" s="156"/>
      <c r="J180" s="166" t="str">
        <f xml:space="preserve"> IF(OR(C176="X",D176="X",D178="x",E178="x",E180="X",F182="X",F184="X",G184="X" ),"x","")</f>
        <v/>
      </c>
      <c r="K180" s="159" t="s">
        <v>116</v>
      </c>
    </row>
    <row r="181" spans="1:11" ht="28.2" x14ac:dyDescent="0.25">
      <c r="A181" s="735"/>
      <c r="B181" s="156" t="s">
        <v>119</v>
      </c>
      <c r="C181" s="729"/>
      <c r="D181" s="713"/>
      <c r="E181" s="715"/>
      <c r="F181" s="728"/>
      <c r="G181" s="716"/>
      <c r="H181" s="156"/>
      <c r="I181" s="156"/>
      <c r="J181" s="167"/>
      <c r="K181" s="159"/>
    </row>
    <row r="182" spans="1:11" ht="32.25" customHeight="1" x14ac:dyDescent="0.25">
      <c r="A182" s="735"/>
      <c r="B182" s="156">
        <v>2</v>
      </c>
      <c r="C182" s="718"/>
      <c r="D182" s="711"/>
      <c r="E182" s="712"/>
      <c r="F182" s="714"/>
      <c r="G182" s="716"/>
      <c r="H182" s="156"/>
      <c r="I182" s="156"/>
      <c r="J182" s="168" t="str">
        <f xml:space="preserve"> IF(OR(E182="X",D180="X",C178="x",E184="x" ),"x","")</f>
        <v/>
      </c>
      <c r="K182" s="159" t="s">
        <v>118</v>
      </c>
    </row>
    <row r="183" spans="1:11" ht="28.2" x14ac:dyDescent="0.25">
      <c r="A183" s="735"/>
      <c r="B183" s="156" t="s">
        <v>241</v>
      </c>
      <c r="C183" s="729"/>
      <c r="D183" s="711"/>
      <c r="E183" s="713"/>
      <c r="F183" s="715"/>
      <c r="G183" s="716"/>
      <c r="H183" s="156"/>
      <c r="I183" s="156"/>
      <c r="J183" s="167"/>
      <c r="K183" s="159"/>
    </row>
    <row r="184" spans="1:11" ht="28.2" x14ac:dyDescent="0.25">
      <c r="A184" s="735"/>
      <c r="B184" s="156">
        <v>1</v>
      </c>
      <c r="C184" s="718"/>
      <c r="D184" s="720"/>
      <c r="E184" s="722"/>
      <c r="F184" s="724"/>
      <c r="G184" s="726"/>
      <c r="H184" s="156"/>
      <c r="I184" s="156"/>
      <c r="J184" s="169" t="str">
        <f xml:space="preserve"> IF(OR(C180="X",C182="X",D182="x",D184="x",C184="x" ),"x","")</f>
        <v/>
      </c>
      <c r="K184" s="159" t="s">
        <v>120</v>
      </c>
    </row>
    <row r="185" spans="1:11" ht="24" customHeight="1" x14ac:dyDescent="0.25">
      <c r="A185" s="735"/>
      <c r="B185" s="156" t="s">
        <v>121</v>
      </c>
      <c r="C185" s="719"/>
      <c r="D185" s="721"/>
      <c r="E185" s="723"/>
      <c r="F185" s="725"/>
      <c r="G185" s="727"/>
      <c r="H185" s="156"/>
      <c r="I185" s="156"/>
      <c r="J185" s="156"/>
      <c r="K185" s="157"/>
    </row>
    <row r="186" spans="1:11" x14ac:dyDescent="0.25">
      <c r="A186" s="177"/>
      <c r="B186" s="156"/>
      <c r="C186" s="156">
        <v>1</v>
      </c>
      <c r="D186" s="156">
        <v>2</v>
      </c>
      <c r="E186" s="156">
        <v>3</v>
      </c>
      <c r="F186" s="156">
        <v>4</v>
      </c>
      <c r="G186" s="156">
        <v>5</v>
      </c>
      <c r="H186" s="156"/>
      <c r="I186" s="156"/>
      <c r="J186" s="156"/>
      <c r="K186" s="157"/>
    </row>
    <row r="187" spans="1:11" x14ac:dyDescent="0.25">
      <c r="A187" s="177"/>
      <c r="B187" s="156"/>
      <c r="C187" s="156" t="s">
        <v>122</v>
      </c>
      <c r="D187" s="156" t="s">
        <v>123</v>
      </c>
      <c r="E187" s="156" t="s">
        <v>124</v>
      </c>
      <c r="F187" s="156" t="s">
        <v>125</v>
      </c>
      <c r="G187" s="156" t="s">
        <v>126</v>
      </c>
      <c r="H187" s="156"/>
      <c r="I187" s="156"/>
      <c r="J187" s="156"/>
      <c r="K187" s="157"/>
    </row>
    <row r="188" spans="1:11" x14ac:dyDescent="0.25">
      <c r="A188" s="177"/>
      <c r="B188" s="156"/>
      <c r="C188" s="717" t="s">
        <v>127</v>
      </c>
      <c r="D188" s="717"/>
      <c r="E188" s="717"/>
      <c r="F188" s="717"/>
      <c r="G188" s="717"/>
      <c r="H188" s="156"/>
      <c r="I188" s="156"/>
      <c r="J188" s="156"/>
      <c r="K188" s="157"/>
    </row>
    <row r="189" spans="1:11" x14ac:dyDescent="0.25">
      <c r="A189" s="177"/>
      <c r="B189" s="156"/>
      <c r="C189" s="717"/>
      <c r="D189" s="717"/>
      <c r="E189" s="717"/>
      <c r="F189" s="717"/>
      <c r="G189" s="717"/>
      <c r="H189" s="156"/>
      <c r="I189" s="156"/>
      <c r="J189" s="156"/>
      <c r="K189" s="157"/>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4" t="s">
        <v>111</v>
      </c>
      <c r="B192" s="740" t="str">
        <f>DESCRIPCION!A37</f>
        <v>j</v>
      </c>
      <c r="C192" s="741"/>
      <c r="D192" s="741"/>
      <c r="E192" s="741"/>
      <c r="F192" s="741"/>
      <c r="G192" s="741"/>
      <c r="H192" s="741"/>
      <c r="I192" s="742"/>
      <c r="J192" s="145" t="s">
        <v>343</v>
      </c>
      <c r="K192" s="143" t="str">
        <f>IF(J198="x","EXTREMA",IF(J200="x","ALTA",IF(J202="x","MODERADA",IF(J204="x","BAJA",""))))</f>
        <v/>
      </c>
    </row>
    <row r="193" spans="1:11" ht="16.2" thickBot="1" x14ac:dyDescent="0.3">
      <c r="A193" s="749" t="s">
        <v>113</v>
      </c>
      <c r="B193" s="750"/>
      <c r="C193" s="750"/>
      <c r="D193" s="751" t="str">
        <f>PROBABILIDAD!T20</f>
        <v xml:space="preserve"> </v>
      </c>
      <c r="E193" s="752"/>
      <c r="F193" s="749" t="s">
        <v>344</v>
      </c>
      <c r="G193" s="750"/>
      <c r="H193" s="750"/>
      <c r="I193" s="753"/>
      <c r="J193" s="754"/>
      <c r="K193" s="755"/>
    </row>
    <row r="194" spans="1:11" x14ac:dyDescent="0.25">
      <c r="A194" s="177"/>
      <c r="B194" s="156"/>
      <c r="C194" s="156"/>
      <c r="D194" s="156"/>
      <c r="E194" s="156"/>
      <c r="F194" s="156"/>
      <c r="G194" s="156"/>
      <c r="H194" s="156"/>
      <c r="I194" s="156"/>
      <c r="J194" s="173"/>
      <c r="K194" s="174"/>
    </row>
    <row r="195" spans="1:11" x14ac:dyDescent="0.25">
      <c r="A195" s="177"/>
      <c r="B195" s="156"/>
      <c r="C195" s="178"/>
      <c r="D195" s="156"/>
      <c r="E195" s="156"/>
      <c r="F195" s="156"/>
      <c r="G195" s="156"/>
      <c r="H195" s="156"/>
      <c r="I195" s="156"/>
      <c r="J195" s="173"/>
      <c r="K195" s="174"/>
    </row>
    <row r="196" spans="1:11" ht="27" customHeight="1" x14ac:dyDescent="0.25">
      <c r="A196" s="735" t="s">
        <v>113</v>
      </c>
      <c r="B196" s="156">
        <v>5</v>
      </c>
      <c r="C196" s="736"/>
      <c r="D196" s="715"/>
      <c r="E196" s="716"/>
      <c r="F196" s="716"/>
      <c r="G196" s="716"/>
      <c r="H196" s="156"/>
      <c r="I196" s="156"/>
      <c r="J196" s="730" t="s">
        <v>112</v>
      </c>
      <c r="K196" s="731"/>
    </row>
    <row r="197" spans="1:11" x14ac:dyDescent="0.25">
      <c r="A197" s="735"/>
      <c r="B197" s="156" t="s">
        <v>115</v>
      </c>
      <c r="C197" s="737"/>
      <c r="D197" s="715"/>
      <c r="E197" s="716"/>
      <c r="F197" s="716"/>
      <c r="G197" s="716"/>
      <c r="H197" s="156"/>
      <c r="I197" s="156"/>
      <c r="J197" s="158"/>
      <c r="K197" s="159"/>
    </row>
    <row r="198" spans="1:11" ht="30.75" customHeight="1" x14ac:dyDescent="0.25">
      <c r="A198" s="735"/>
      <c r="B198" s="156">
        <v>4</v>
      </c>
      <c r="C198" s="738"/>
      <c r="D198" s="715"/>
      <c r="E198" s="715"/>
      <c r="F198" s="728"/>
      <c r="G198" s="716"/>
      <c r="H198" s="156"/>
      <c r="I198" s="156"/>
      <c r="J198" s="164" t="str">
        <f xml:space="preserve"> IF(OR(E196="X",F196="X",G196="x",F198="x",G198="X",F200="X",G200="X",G202="X" ),"x","")</f>
        <v/>
      </c>
      <c r="K198" s="159" t="s">
        <v>114</v>
      </c>
    </row>
    <row r="199" spans="1:11" ht="28.2" x14ac:dyDescent="0.25">
      <c r="A199" s="735"/>
      <c r="B199" s="156" t="s">
        <v>117</v>
      </c>
      <c r="C199" s="739"/>
      <c r="D199" s="715"/>
      <c r="E199" s="715"/>
      <c r="F199" s="728"/>
      <c r="G199" s="716"/>
      <c r="H199" s="156"/>
      <c r="I199" s="156"/>
      <c r="J199" s="165"/>
      <c r="K199" s="159"/>
    </row>
    <row r="200" spans="1:11" ht="25.5" customHeight="1" x14ac:dyDescent="0.25">
      <c r="A200" s="735"/>
      <c r="B200" s="156">
        <v>3</v>
      </c>
      <c r="C200" s="718"/>
      <c r="D200" s="713"/>
      <c r="E200" s="714"/>
      <c r="F200" s="728"/>
      <c r="G200" s="716"/>
      <c r="H200" s="156"/>
      <c r="I200" s="156"/>
      <c r="J200" s="166" t="str">
        <f xml:space="preserve"> IF(OR(C196="X",D196="X",D198="x",E198="x",E200="X",F202="X",F204="X",G204="X" ),"x","")</f>
        <v/>
      </c>
      <c r="K200" s="159" t="s">
        <v>116</v>
      </c>
    </row>
    <row r="201" spans="1:11" ht="28.2" x14ac:dyDescent="0.25">
      <c r="A201" s="735"/>
      <c r="B201" s="156" t="s">
        <v>119</v>
      </c>
      <c r="C201" s="729"/>
      <c r="D201" s="713"/>
      <c r="E201" s="715"/>
      <c r="F201" s="728"/>
      <c r="G201" s="716"/>
      <c r="H201" s="156"/>
      <c r="I201" s="156"/>
      <c r="J201" s="167"/>
      <c r="K201" s="159"/>
    </row>
    <row r="202" spans="1:11" ht="32.25" customHeight="1" x14ac:dyDescent="0.25">
      <c r="A202" s="735"/>
      <c r="B202" s="156">
        <v>2</v>
      </c>
      <c r="C202" s="718"/>
      <c r="D202" s="711"/>
      <c r="E202" s="712"/>
      <c r="F202" s="714"/>
      <c r="G202" s="716"/>
      <c r="H202" s="156"/>
      <c r="I202" s="156"/>
      <c r="J202" s="168" t="str">
        <f xml:space="preserve"> IF(OR(C198="X",D200="X",E202="x",E204="x" ),"x","")</f>
        <v/>
      </c>
      <c r="K202" s="159" t="s">
        <v>118</v>
      </c>
    </row>
    <row r="203" spans="1:11" ht="28.2" x14ac:dyDescent="0.25">
      <c r="A203" s="735"/>
      <c r="B203" s="156" t="s">
        <v>241</v>
      </c>
      <c r="C203" s="729"/>
      <c r="D203" s="711"/>
      <c r="E203" s="713"/>
      <c r="F203" s="715"/>
      <c r="G203" s="716"/>
      <c r="H203" s="156"/>
      <c r="I203" s="156"/>
      <c r="J203" s="167"/>
      <c r="K203" s="159"/>
    </row>
    <row r="204" spans="1:11" ht="28.2" x14ac:dyDescent="0.25">
      <c r="A204" s="735"/>
      <c r="B204" s="156">
        <v>1</v>
      </c>
      <c r="C204" s="718"/>
      <c r="D204" s="720"/>
      <c r="E204" s="722"/>
      <c r="F204" s="724"/>
      <c r="G204" s="726"/>
      <c r="H204" s="156"/>
      <c r="I204" s="156"/>
      <c r="J204" s="169" t="str">
        <f xml:space="preserve"> IF(OR(C200="X",C202="X",D202="x",D204="x",C204="x" ),"x","")</f>
        <v/>
      </c>
      <c r="K204" s="159" t="s">
        <v>120</v>
      </c>
    </row>
    <row r="205" spans="1:11" ht="26.25" customHeight="1" x14ac:dyDescent="0.25">
      <c r="A205" s="735"/>
      <c r="B205" s="156" t="s">
        <v>121</v>
      </c>
      <c r="C205" s="719"/>
      <c r="D205" s="721"/>
      <c r="E205" s="723"/>
      <c r="F205" s="725"/>
      <c r="G205" s="727"/>
      <c r="H205" s="156"/>
      <c r="I205" s="156"/>
      <c r="J205" s="156"/>
      <c r="K205" s="157"/>
    </row>
    <row r="206" spans="1:11" x14ac:dyDescent="0.25">
      <c r="A206" s="177"/>
      <c r="B206" s="156"/>
      <c r="C206" s="156">
        <v>1</v>
      </c>
      <c r="D206" s="156">
        <v>2</v>
      </c>
      <c r="E206" s="156">
        <v>3</v>
      </c>
      <c r="F206" s="156">
        <v>4</v>
      </c>
      <c r="G206" s="156">
        <v>5</v>
      </c>
      <c r="H206" s="156"/>
      <c r="I206" s="156"/>
      <c r="J206" s="156"/>
      <c r="K206" s="157"/>
    </row>
    <row r="207" spans="1:11" x14ac:dyDescent="0.25">
      <c r="A207" s="177"/>
      <c r="B207" s="156"/>
      <c r="C207" s="156" t="s">
        <v>122</v>
      </c>
      <c r="D207" s="156" t="s">
        <v>123</v>
      </c>
      <c r="E207" s="156" t="s">
        <v>124</v>
      </c>
      <c r="F207" s="156" t="s">
        <v>125</v>
      </c>
      <c r="G207" s="156" t="s">
        <v>126</v>
      </c>
      <c r="H207" s="156"/>
      <c r="I207" s="156"/>
      <c r="J207" s="156"/>
      <c r="K207" s="157"/>
    </row>
    <row r="208" spans="1:11" x14ac:dyDescent="0.25">
      <c r="A208" s="177"/>
      <c r="B208" s="156"/>
      <c r="C208" s="717" t="s">
        <v>127</v>
      </c>
      <c r="D208" s="717"/>
      <c r="E208" s="717"/>
      <c r="F208" s="717"/>
      <c r="G208" s="717"/>
      <c r="H208" s="156"/>
      <c r="I208" s="156"/>
      <c r="J208" s="156"/>
      <c r="K208" s="157"/>
    </row>
    <row r="209" spans="1:11" x14ac:dyDescent="0.25">
      <c r="A209" s="177"/>
      <c r="B209" s="156"/>
      <c r="C209" s="717"/>
      <c r="D209" s="717"/>
      <c r="E209" s="717"/>
      <c r="F209" s="717"/>
      <c r="G209" s="717"/>
      <c r="H209" s="156"/>
      <c r="I209" s="156"/>
      <c r="J209" s="156"/>
      <c r="K209" s="157"/>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10</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345</v>
      </c>
      <c r="C1" t="s">
        <v>122</v>
      </c>
    </row>
    <row r="2" spans="1:3" x14ac:dyDescent="0.3">
      <c r="A2" t="s">
        <v>241</v>
      </c>
      <c r="C2" t="s">
        <v>123</v>
      </c>
    </row>
    <row r="3" spans="1:3" x14ac:dyDescent="0.3">
      <c r="A3" t="s">
        <v>119</v>
      </c>
      <c r="C3" t="s">
        <v>124</v>
      </c>
    </row>
    <row r="4" spans="1:3" x14ac:dyDescent="0.3">
      <c r="A4" t="s">
        <v>117</v>
      </c>
      <c r="C4" t="s">
        <v>125</v>
      </c>
    </row>
    <row r="5" spans="1:3" x14ac:dyDescent="0.3">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E1" zoomScale="90" zoomScaleNormal="90" workbookViewId="0">
      <selection activeCell="I11" sqref="I11:I1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91"/>
      <c r="B1" s="870" t="str">
        <f>CONTEXTO!B1</f>
        <v xml:space="preserve">PROCESO: </v>
      </c>
      <c r="C1" s="871"/>
      <c r="D1" s="871"/>
      <c r="E1" s="871"/>
      <c r="F1" s="871"/>
      <c r="G1" s="871"/>
      <c r="H1" s="872"/>
      <c r="I1" s="437" t="s">
        <v>472</v>
      </c>
      <c r="J1" s="370"/>
      <c r="K1" s="854"/>
    </row>
    <row r="2" spans="1:230" customFormat="1" ht="15.75" customHeight="1" x14ac:dyDescent="0.3">
      <c r="A2" s="459"/>
      <c r="B2" s="873"/>
      <c r="C2" s="874"/>
      <c r="D2" s="874"/>
      <c r="E2" s="874"/>
      <c r="F2" s="874"/>
      <c r="G2" s="874"/>
      <c r="H2" s="875"/>
      <c r="I2" s="438" t="s">
        <v>469</v>
      </c>
      <c r="J2" s="439"/>
      <c r="K2" s="855"/>
    </row>
    <row r="3" spans="1:230" customFormat="1" ht="36" customHeight="1" x14ac:dyDescent="0.3">
      <c r="A3" s="459"/>
      <c r="B3" s="876" t="s">
        <v>195</v>
      </c>
      <c r="C3" s="876"/>
      <c r="D3" s="876"/>
      <c r="E3" s="876"/>
      <c r="F3" s="876"/>
      <c r="G3" s="876"/>
      <c r="H3" s="876"/>
      <c r="I3" s="438" t="s">
        <v>470</v>
      </c>
      <c r="J3" s="439"/>
      <c r="K3" s="855"/>
    </row>
    <row r="4" spans="1:230" customFormat="1" ht="15.75" customHeight="1" thickBot="1" x14ac:dyDescent="0.35">
      <c r="A4" s="460"/>
      <c r="B4" s="877"/>
      <c r="C4" s="877"/>
      <c r="D4" s="877"/>
      <c r="E4" s="877"/>
      <c r="F4" s="877"/>
      <c r="G4" s="877"/>
      <c r="H4" s="877"/>
      <c r="I4" s="478" t="s">
        <v>384</v>
      </c>
      <c r="J4" s="341"/>
      <c r="K4" s="856"/>
    </row>
    <row r="5" spans="1:230" ht="14.4" thickBot="1" x14ac:dyDescent="0.3">
      <c r="B5" s="392"/>
      <c r="C5" s="392"/>
      <c r="D5" s="392"/>
      <c r="E5" s="392"/>
      <c r="F5" s="392"/>
      <c r="G5" s="392"/>
    </row>
    <row r="6" spans="1:230" customFormat="1" ht="24" customHeight="1" x14ac:dyDescent="0.3">
      <c r="A6" s="864" t="str">
        <f>CONTEXTO!A8</f>
        <v>PROCESO: GESTIÓN DE  INNOVACION Y TIC</v>
      </c>
      <c r="B6" s="865"/>
      <c r="C6" s="865"/>
      <c r="D6" s="865"/>
      <c r="E6" s="865"/>
      <c r="F6" s="865"/>
      <c r="G6" s="865"/>
      <c r="H6" s="865"/>
      <c r="I6" s="865"/>
      <c r="J6" s="865"/>
      <c r="K6" s="866"/>
    </row>
    <row r="7" spans="1:230" customFormat="1" ht="54.75" customHeight="1" thickBot="1" x14ac:dyDescent="0.35">
      <c r="A7" s="867"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868"/>
      <c r="C7" s="868"/>
      <c r="D7" s="868"/>
      <c r="E7" s="868"/>
      <c r="F7" s="868"/>
      <c r="G7" s="868"/>
      <c r="H7" s="868"/>
      <c r="I7" s="868"/>
      <c r="J7" s="868"/>
      <c r="K7" s="869"/>
    </row>
    <row r="8" spans="1:230" ht="14.4" thickBot="1" x14ac:dyDescent="0.3">
      <c r="C8" s="32"/>
      <c r="D8" s="32"/>
      <c r="E8" s="32"/>
      <c r="F8" s="32"/>
      <c r="G8" s="32"/>
      <c r="H8" s="32"/>
    </row>
    <row r="9" spans="1:230" s="53" customFormat="1" ht="30" customHeight="1" x14ac:dyDescent="0.3">
      <c r="A9" s="848" t="s">
        <v>82</v>
      </c>
      <c r="B9" s="829" t="s">
        <v>223</v>
      </c>
      <c r="C9" s="850" t="s">
        <v>242</v>
      </c>
      <c r="D9" s="840" t="s">
        <v>197</v>
      </c>
      <c r="E9" s="840"/>
      <c r="F9" s="840"/>
      <c r="G9" s="840"/>
      <c r="H9" s="840"/>
      <c r="I9" s="107" t="s">
        <v>198</v>
      </c>
      <c r="J9" s="841" t="s">
        <v>199</v>
      </c>
      <c r="K9" s="843"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9"/>
      <c r="B10" s="830"/>
      <c r="C10" s="851"/>
      <c r="D10" s="108" t="s">
        <v>201</v>
      </c>
      <c r="E10" s="51" t="s">
        <v>202</v>
      </c>
      <c r="F10" s="154" t="s">
        <v>203</v>
      </c>
      <c r="G10" s="154" t="s">
        <v>204</v>
      </c>
      <c r="H10" s="108" t="s">
        <v>205</v>
      </c>
      <c r="I10" s="52" t="s">
        <v>206</v>
      </c>
      <c r="J10" s="842"/>
      <c r="K10" s="844"/>
    </row>
    <row r="11" spans="1:230" ht="20.25" customHeight="1" x14ac:dyDescent="0.25">
      <c r="A11" s="814" t="str">
        <f>PROBABILIDAD!A11</f>
        <v xml:space="preserve">Probabilidad de hurto y/o uso indebido de los equipos tecnológicos de la entidad para fines ilegales </v>
      </c>
      <c r="B11" s="819" t="str">
        <f>+DESCRIPCION!D10</f>
        <v>Falta de Ética y Valores,  tráfico de influencias y abuso de confianza</v>
      </c>
      <c r="C11" s="861" t="s">
        <v>461</v>
      </c>
      <c r="D11" s="817" t="s">
        <v>207</v>
      </c>
      <c r="E11" s="128" t="s">
        <v>208</v>
      </c>
      <c r="F11" s="263" t="s">
        <v>170</v>
      </c>
      <c r="G11" s="129">
        <f>IF(F11="Asignado",15,0)</f>
        <v>15</v>
      </c>
      <c r="H11" s="859" t="str">
        <f>IF(AND(G18&gt;0,G18&lt;=85),"Débil",IF(AND(G18&gt;85,G18&lt;=95),"Moderado",IF(G18&gt;96,"Fuerte"," ")))</f>
        <v>Débil</v>
      </c>
      <c r="I11" s="823" t="s">
        <v>193</v>
      </c>
      <c r="J11" s="820"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57" t="str">
        <f>IF(J11="Fuerte","NO",IF(J11=" "," ","SI"))</f>
        <v>SI</v>
      </c>
      <c r="L11" s="61"/>
    </row>
    <row r="12" spans="1:230" ht="29.25" customHeight="1" x14ac:dyDescent="0.25">
      <c r="A12" s="814"/>
      <c r="B12" s="819"/>
      <c r="C12" s="862"/>
      <c r="D12" s="817"/>
      <c r="E12" s="102" t="s">
        <v>209</v>
      </c>
      <c r="F12" s="284" t="s">
        <v>172</v>
      </c>
      <c r="G12" s="65">
        <f>IF(F12="Adecuado",15,0)</f>
        <v>15</v>
      </c>
      <c r="H12" s="859"/>
      <c r="I12" s="847"/>
      <c r="J12" s="838"/>
      <c r="K12" s="858"/>
    </row>
    <row r="13" spans="1:230" ht="43.5" customHeight="1" x14ac:dyDescent="0.25">
      <c r="A13" s="814"/>
      <c r="B13" s="819"/>
      <c r="C13" s="862"/>
      <c r="D13" s="50" t="s">
        <v>210</v>
      </c>
      <c r="E13" s="102" t="s">
        <v>211</v>
      </c>
      <c r="F13" s="66" t="s">
        <v>175</v>
      </c>
      <c r="G13" s="65">
        <f>IF(F13="Oportuna",15,0)</f>
        <v>15</v>
      </c>
      <c r="H13" s="859"/>
      <c r="I13" s="847"/>
      <c r="J13" s="838"/>
      <c r="K13" s="858"/>
      <c r="N13" s="217"/>
    </row>
    <row r="14" spans="1:230" ht="43.5" customHeight="1" x14ac:dyDescent="0.25">
      <c r="A14" s="814"/>
      <c r="B14" s="819"/>
      <c r="C14" s="862"/>
      <c r="D14" s="50" t="s">
        <v>212</v>
      </c>
      <c r="E14" s="102" t="s">
        <v>213</v>
      </c>
      <c r="F14" s="218" t="s">
        <v>178</v>
      </c>
      <c r="G14" s="65">
        <f>IF(F14="Prevenir",15,IF(F14="Detectar",10,0))</f>
        <v>15</v>
      </c>
      <c r="H14" s="859"/>
      <c r="I14" s="847"/>
      <c r="J14" s="838"/>
      <c r="K14" s="858"/>
    </row>
    <row r="15" spans="1:230" ht="29.25" customHeight="1" x14ac:dyDescent="0.25">
      <c r="A15" s="814"/>
      <c r="B15" s="819"/>
      <c r="C15" s="862"/>
      <c r="D15" s="50" t="s">
        <v>270</v>
      </c>
      <c r="E15" s="102" t="s">
        <v>215</v>
      </c>
      <c r="F15" s="66" t="s">
        <v>183</v>
      </c>
      <c r="G15" s="65">
        <f>IF(F15="Confiable",15,0)</f>
        <v>0</v>
      </c>
      <c r="H15" s="859"/>
      <c r="I15" s="847"/>
      <c r="J15" s="838"/>
      <c r="K15" s="858"/>
    </row>
    <row r="16" spans="1:230" ht="43.5" customHeight="1" x14ac:dyDescent="0.25">
      <c r="A16" s="814"/>
      <c r="B16" s="819"/>
      <c r="C16" s="862"/>
      <c r="D16" s="50" t="s">
        <v>271</v>
      </c>
      <c r="E16" s="102" t="s">
        <v>217</v>
      </c>
      <c r="F16" s="218" t="s">
        <v>185</v>
      </c>
      <c r="G16" s="65">
        <f>IF(F16="Se investigan y se resuelven oportunamente",15,0)</f>
        <v>15</v>
      </c>
      <c r="H16" s="859"/>
      <c r="I16" s="847"/>
      <c r="J16" s="838"/>
      <c r="K16" s="858"/>
    </row>
    <row r="17" spans="1:76" ht="29.25" customHeight="1" x14ac:dyDescent="0.25">
      <c r="A17" s="815"/>
      <c r="B17" s="819"/>
      <c r="C17" s="863"/>
      <c r="D17" s="45" t="s">
        <v>218</v>
      </c>
      <c r="E17" s="102" t="s">
        <v>219</v>
      </c>
      <c r="F17" s="66" t="s">
        <v>189</v>
      </c>
      <c r="G17" s="65">
        <f>IF(F17="Completa",10,IF(F17="Incompleta",5,0))</f>
        <v>5</v>
      </c>
      <c r="H17" s="860"/>
      <c r="I17" s="847"/>
      <c r="J17" s="838"/>
      <c r="K17" s="858"/>
    </row>
    <row r="18" spans="1:76" ht="15" thickBot="1" x14ac:dyDescent="0.3">
      <c r="A18" s="120"/>
      <c r="B18" s="119"/>
      <c r="C18" s="118"/>
      <c r="D18" s="57"/>
      <c r="E18" s="297" t="s">
        <v>423</v>
      </c>
      <c r="F18" s="16"/>
      <c r="G18" s="130">
        <f>SUM(G11:G17)</f>
        <v>80</v>
      </c>
      <c r="H18" s="59"/>
      <c r="I18" s="121"/>
      <c r="J18" s="121"/>
      <c r="K18" s="122"/>
    </row>
    <row r="19" spans="1:76" ht="14.4" thickBot="1" x14ac:dyDescent="0.3">
      <c r="A19" s="55"/>
    </row>
    <row r="20" spans="1:76" s="54" customFormat="1" ht="30" customHeight="1" x14ac:dyDescent="0.3">
      <c r="A20" s="848" t="s">
        <v>82</v>
      </c>
      <c r="B20" s="829" t="s">
        <v>223</v>
      </c>
      <c r="C20" s="850" t="s">
        <v>196</v>
      </c>
      <c r="D20" s="840" t="s">
        <v>197</v>
      </c>
      <c r="E20" s="840"/>
      <c r="F20" s="840"/>
      <c r="G20" s="840"/>
      <c r="H20" s="840"/>
      <c r="I20" s="107" t="s">
        <v>198</v>
      </c>
      <c r="J20" s="841" t="s">
        <v>199</v>
      </c>
      <c r="K20" s="843" t="s">
        <v>200</v>
      </c>
    </row>
    <row r="21" spans="1:76" s="54" customFormat="1" ht="55.8" thickBot="1" x14ac:dyDescent="0.35">
      <c r="A21" s="849"/>
      <c r="B21" s="883"/>
      <c r="C21" s="851"/>
      <c r="D21" s="108" t="s">
        <v>201</v>
      </c>
      <c r="E21" s="51" t="s">
        <v>202</v>
      </c>
      <c r="F21" s="108" t="s">
        <v>203</v>
      </c>
      <c r="G21" s="108" t="s">
        <v>204</v>
      </c>
      <c r="H21" s="108" t="s">
        <v>221</v>
      </c>
      <c r="I21" s="52" t="s">
        <v>206</v>
      </c>
      <c r="J21" s="842"/>
      <c r="K21" s="844"/>
    </row>
    <row r="22" spans="1:76" ht="20.25" customHeight="1" x14ac:dyDescent="0.25">
      <c r="A22" s="884" t="str">
        <f>PROBABILIDAD!A11</f>
        <v xml:space="preserve">Probabilidad de hurto y/o uso indebido de los equipos tecnológicos de la entidad para fines ilegales </v>
      </c>
      <c r="B22" s="884" t="str">
        <f>+DESCRIPCION!D11</f>
        <v>Falta articulación con otras dependencias de la Administración para ejecutar eventos u oferta institucional</v>
      </c>
      <c r="C22" s="878" t="s">
        <v>462</v>
      </c>
      <c r="D22" s="816" t="s">
        <v>207</v>
      </c>
      <c r="E22" s="104" t="s">
        <v>208</v>
      </c>
      <c r="F22" s="263" t="s">
        <v>170</v>
      </c>
      <c r="G22" s="131">
        <f>IF(F22="Asignado",15,0)</f>
        <v>15</v>
      </c>
      <c r="H22" s="879" t="str">
        <f>IF(AND(G29&gt;0,G29&lt;=85),"Débil",IF(AND(G29&gt;85,G29&lt;=95),"Moderado",IF(G29&gt;96,"Fuerte"," ")))</f>
        <v>Fuerte</v>
      </c>
      <c r="I22" s="880" t="s">
        <v>192</v>
      </c>
      <c r="J22" s="88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82" t="str">
        <f>IF(J22="Fuerte","NO",IF(J22=" "," ","SI"))</f>
        <v>NO</v>
      </c>
    </row>
    <row r="23" spans="1:76" ht="29.25" customHeight="1" x14ac:dyDescent="0.25">
      <c r="A23" s="885"/>
      <c r="B23" s="885"/>
      <c r="C23" s="852"/>
      <c r="D23" s="817"/>
      <c r="E23" s="102" t="s">
        <v>209</v>
      </c>
      <c r="F23" s="284" t="s">
        <v>172</v>
      </c>
      <c r="G23" s="65">
        <f>IF(F23="Adecuado",15,0)</f>
        <v>15</v>
      </c>
      <c r="H23" s="845"/>
      <c r="I23" s="847"/>
      <c r="J23" s="838"/>
      <c r="K23" s="839"/>
    </row>
    <row r="24" spans="1:76" ht="43.5" customHeight="1" x14ac:dyDescent="0.25">
      <c r="A24" s="885"/>
      <c r="B24" s="885"/>
      <c r="C24" s="852"/>
      <c r="D24" s="50" t="s">
        <v>210</v>
      </c>
      <c r="E24" s="102" t="s">
        <v>211</v>
      </c>
      <c r="F24" s="66" t="s">
        <v>175</v>
      </c>
      <c r="G24" s="65">
        <f>IF(F24="Oportuna",15,0)</f>
        <v>15</v>
      </c>
      <c r="H24" s="845"/>
      <c r="I24" s="847"/>
      <c r="J24" s="838"/>
      <c r="K24" s="839"/>
    </row>
    <row r="25" spans="1:76" ht="43.5" customHeight="1" x14ac:dyDescent="0.25">
      <c r="A25" s="885"/>
      <c r="B25" s="885"/>
      <c r="C25" s="852"/>
      <c r="D25" s="50" t="s">
        <v>212</v>
      </c>
      <c r="E25" s="102" t="s">
        <v>213</v>
      </c>
      <c r="F25" s="218" t="s">
        <v>178</v>
      </c>
      <c r="G25" s="65">
        <f>IF(F25="Prevenir",15,IF(F25="Detectar",10,0))</f>
        <v>15</v>
      </c>
      <c r="H25" s="845"/>
      <c r="I25" s="847"/>
      <c r="J25" s="838"/>
      <c r="K25" s="839"/>
    </row>
    <row r="26" spans="1:76" ht="29.25" customHeight="1" x14ac:dyDescent="0.25">
      <c r="A26" s="885"/>
      <c r="B26" s="885"/>
      <c r="C26" s="852"/>
      <c r="D26" s="50" t="s">
        <v>214</v>
      </c>
      <c r="E26" s="102" t="s">
        <v>215</v>
      </c>
      <c r="F26" s="66" t="s">
        <v>182</v>
      </c>
      <c r="G26" s="65">
        <f>IF(F26="Confiable",15,0)</f>
        <v>15</v>
      </c>
      <c r="H26" s="845"/>
      <c r="I26" s="847"/>
      <c r="J26" s="838"/>
      <c r="K26" s="839"/>
    </row>
    <row r="27" spans="1:76" ht="43.5" customHeight="1" x14ac:dyDescent="0.25">
      <c r="A27" s="885"/>
      <c r="B27" s="885"/>
      <c r="C27" s="852"/>
      <c r="D27" s="50" t="s">
        <v>216</v>
      </c>
      <c r="E27" s="102" t="s">
        <v>217</v>
      </c>
      <c r="F27" s="218" t="s">
        <v>185</v>
      </c>
      <c r="G27" s="65">
        <f>IF(F27="Se investigan y se resuelven oportunamente",15,0)</f>
        <v>15</v>
      </c>
      <c r="H27" s="845"/>
      <c r="I27" s="847"/>
      <c r="J27" s="838"/>
      <c r="K27" s="839"/>
    </row>
    <row r="28" spans="1:76" ht="29.25" customHeight="1" x14ac:dyDescent="0.25">
      <c r="A28" s="886"/>
      <c r="B28" s="885"/>
      <c r="C28" s="853"/>
      <c r="D28" s="45" t="s">
        <v>218</v>
      </c>
      <c r="E28" s="102" t="s">
        <v>219</v>
      </c>
      <c r="F28" s="66" t="s">
        <v>188</v>
      </c>
      <c r="G28" s="65">
        <f>IF(F28="Completa",10,IF(F28="Incompleta",5,0))</f>
        <v>10</v>
      </c>
      <c r="H28" s="846"/>
      <c r="I28" s="847"/>
      <c r="J28" s="838"/>
      <c r="K28" s="839"/>
    </row>
    <row r="29" spans="1:76" s="60" customFormat="1" ht="15" thickBot="1" x14ac:dyDescent="0.3">
      <c r="A29" s="120"/>
      <c r="B29" s="123"/>
      <c r="C29" s="56"/>
      <c r="D29" s="57"/>
      <c r="E29" s="296" t="s">
        <v>422</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8" t="s">
        <v>82</v>
      </c>
      <c r="B31" s="829" t="s">
        <v>223</v>
      </c>
      <c r="C31" s="850" t="s">
        <v>196</v>
      </c>
      <c r="D31" s="840" t="s">
        <v>197</v>
      </c>
      <c r="E31" s="840"/>
      <c r="F31" s="840"/>
      <c r="G31" s="840"/>
      <c r="H31" s="840"/>
      <c r="I31" s="107" t="s">
        <v>198</v>
      </c>
      <c r="J31" s="841" t="s">
        <v>199</v>
      </c>
      <c r="K31" s="843"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9"/>
      <c r="B32" s="830"/>
      <c r="C32" s="851"/>
      <c r="D32" s="108" t="s">
        <v>201</v>
      </c>
      <c r="E32" s="51" t="s">
        <v>202</v>
      </c>
      <c r="F32" s="108" t="s">
        <v>203</v>
      </c>
      <c r="G32" s="108" t="s">
        <v>204</v>
      </c>
      <c r="H32" s="108" t="s">
        <v>221</v>
      </c>
      <c r="I32" s="52" t="s">
        <v>206</v>
      </c>
      <c r="J32" s="842"/>
      <c r="K32" s="844"/>
    </row>
    <row r="33" spans="1:11" ht="20.25" customHeight="1" x14ac:dyDescent="0.25">
      <c r="A33" s="813" t="str">
        <f>PROBABILIDAD!A11</f>
        <v xml:space="preserve">Probabilidad de hurto y/o uso indebido de los equipos tecnológicos de la entidad para fines ilegales </v>
      </c>
      <c r="B33" s="818" t="str">
        <f>+DESCRIPCION!D12</f>
        <v>Deficiencia en la retencion del conocimiento</v>
      </c>
      <c r="C33" s="861" t="s">
        <v>463</v>
      </c>
      <c r="D33" s="817" t="s">
        <v>207</v>
      </c>
      <c r="E33" s="128" t="s">
        <v>208</v>
      </c>
      <c r="F33" s="263" t="s">
        <v>170</v>
      </c>
      <c r="G33" s="129">
        <f>IF(F33="Asignado",15,0)</f>
        <v>15</v>
      </c>
      <c r="H33" s="845" t="str">
        <f>IF(AND(G40&gt;0,G40&lt;=85),"Débil",IF(AND(G40&gt;85,G40&lt;=95),"Moderado",IF(G40&gt;96,"Fuerte"," ")))</f>
        <v>Fuerte</v>
      </c>
      <c r="I33" s="823" t="s">
        <v>192</v>
      </c>
      <c r="J33" s="82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26" t="str">
        <f>IF(J33="Fuerte","NO",IF(J33=" "," ","SI"))</f>
        <v>NO</v>
      </c>
    </row>
    <row r="34" spans="1:11" ht="27.6" x14ac:dyDescent="0.25">
      <c r="A34" s="814"/>
      <c r="B34" s="819"/>
      <c r="C34" s="862"/>
      <c r="D34" s="817"/>
      <c r="E34" s="102" t="s">
        <v>209</v>
      </c>
      <c r="F34" s="284" t="s">
        <v>172</v>
      </c>
      <c r="G34" s="65">
        <f>IF(F34="Adecuado",15,0)</f>
        <v>15</v>
      </c>
      <c r="H34" s="845"/>
      <c r="I34" s="847"/>
      <c r="J34" s="838"/>
      <c r="K34" s="839"/>
    </row>
    <row r="35" spans="1:11" ht="27.6" x14ac:dyDescent="0.25">
      <c r="A35" s="814"/>
      <c r="B35" s="819"/>
      <c r="C35" s="862"/>
      <c r="D35" s="50" t="s">
        <v>210</v>
      </c>
      <c r="E35" s="102" t="s">
        <v>211</v>
      </c>
      <c r="F35" s="66" t="s">
        <v>175</v>
      </c>
      <c r="G35" s="65">
        <f>IF(F35="Oportuna",15,0)</f>
        <v>15</v>
      </c>
      <c r="H35" s="845"/>
      <c r="I35" s="847"/>
      <c r="J35" s="838"/>
      <c r="K35" s="839"/>
    </row>
    <row r="36" spans="1:11" ht="41.4" x14ac:dyDescent="0.25">
      <c r="A36" s="814"/>
      <c r="B36" s="819"/>
      <c r="C36" s="862"/>
      <c r="D36" s="50" t="s">
        <v>212</v>
      </c>
      <c r="E36" s="102" t="s">
        <v>213</v>
      </c>
      <c r="F36" s="218" t="s">
        <v>178</v>
      </c>
      <c r="G36" s="65">
        <f>IF(F36="Prevenir",15,IF(F36="Detectar",10,0))</f>
        <v>15</v>
      </c>
      <c r="H36" s="845"/>
      <c r="I36" s="847"/>
      <c r="J36" s="838"/>
      <c r="K36" s="839"/>
    </row>
    <row r="37" spans="1:11" ht="27.6" x14ac:dyDescent="0.25">
      <c r="A37" s="814"/>
      <c r="B37" s="819"/>
      <c r="C37" s="862"/>
      <c r="D37" s="50" t="s">
        <v>214</v>
      </c>
      <c r="E37" s="102" t="s">
        <v>215</v>
      </c>
      <c r="F37" s="66" t="s">
        <v>182</v>
      </c>
      <c r="G37" s="65">
        <f>IF(F37="Confiable",15,0)</f>
        <v>15</v>
      </c>
      <c r="H37" s="845"/>
      <c r="I37" s="847"/>
      <c r="J37" s="838"/>
      <c r="K37" s="839"/>
    </row>
    <row r="38" spans="1:11" ht="41.4" x14ac:dyDescent="0.25">
      <c r="A38" s="814"/>
      <c r="B38" s="819"/>
      <c r="C38" s="862"/>
      <c r="D38" s="50" t="s">
        <v>216</v>
      </c>
      <c r="E38" s="102" t="s">
        <v>217</v>
      </c>
      <c r="F38" s="218" t="s">
        <v>185</v>
      </c>
      <c r="G38" s="65">
        <f>IF(F38="Se investigan y se resuelven oportunamente",15,0)</f>
        <v>15</v>
      </c>
      <c r="H38" s="845"/>
      <c r="I38" s="847"/>
      <c r="J38" s="838"/>
      <c r="K38" s="839"/>
    </row>
    <row r="39" spans="1:11" ht="27.6" x14ac:dyDescent="0.25">
      <c r="A39" s="815"/>
      <c r="B39" s="820"/>
      <c r="C39" s="863"/>
      <c r="D39" s="45" t="s">
        <v>218</v>
      </c>
      <c r="E39" s="102" t="s">
        <v>219</v>
      </c>
      <c r="F39" s="66" t="s">
        <v>188</v>
      </c>
      <c r="G39" s="65">
        <f>IF(F39="Completa",10,IF(F39="Incompleta",5,0))</f>
        <v>10</v>
      </c>
      <c r="H39" s="846"/>
      <c r="I39" s="847"/>
      <c r="J39" s="838"/>
      <c r="K39" s="839"/>
    </row>
    <row r="40" spans="1:11" ht="15" thickBot="1" x14ac:dyDescent="0.3">
      <c r="A40" s="124"/>
      <c r="B40" s="125"/>
      <c r="C40" s="118"/>
      <c r="D40" s="57"/>
      <c r="E40" s="296" t="s">
        <v>424</v>
      </c>
      <c r="F40" s="130"/>
      <c r="G40" s="130">
        <f>SUM(G33:G39)</f>
        <v>100</v>
      </c>
      <c r="H40" s="59"/>
      <c r="I40" s="121"/>
      <c r="J40" s="121"/>
      <c r="K40" s="122"/>
    </row>
    <row r="41" spans="1:11" ht="14.4" thickBot="1" x14ac:dyDescent="0.3">
      <c r="A41" s="55"/>
    </row>
    <row r="42" spans="1:11" s="54" customFormat="1" ht="30" customHeight="1" x14ac:dyDescent="0.3">
      <c r="A42" s="848" t="s">
        <v>82</v>
      </c>
      <c r="B42" s="829" t="s">
        <v>223</v>
      </c>
      <c r="C42" s="850" t="s">
        <v>196</v>
      </c>
      <c r="D42" s="840" t="s">
        <v>197</v>
      </c>
      <c r="E42" s="840"/>
      <c r="F42" s="840"/>
      <c r="G42" s="840"/>
      <c r="H42" s="840"/>
      <c r="I42" s="107" t="s">
        <v>198</v>
      </c>
      <c r="J42" s="841" t="s">
        <v>199</v>
      </c>
      <c r="K42" s="843" t="s">
        <v>200</v>
      </c>
    </row>
    <row r="43" spans="1:11" s="54" customFormat="1" ht="55.8" thickBot="1" x14ac:dyDescent="0.35">
      <c r="A43" s="849"/>
      <c r="B43" s="830"/>
      <c r="C43" s="851"/>
      <c r="D43" s="108" t="s">
        <v>201</v>
      </c>
      <c r="E43" s="51" t="s">
        <v>202</v>
      </c>
      <c r="F43" s="108" t="s">
        <v>203</v>
      </c>
      <c r="G43" s="108" t="s">
        <v>204</v>
      </c>
      <c r="H43" s="108" t="s">
        <v>221</v>
      </c>
      <c r="I43" s="52" t="s">
        <v>206</v>
      </c>
      <c r="J43" s="842"/>
      <c r="K43" s="844"/>
    </row>
    <row r="44" spans="1:11" ht="20.25" customHeight="1" x14ac:dyDescent="0.25">
      <c r="A44" s="813"/>
      <c r="B44" s="530"/>
      <c r="C44" s="852"/>
      <c r="D44" s="817" t="s">
        <v>207</v>
      </c>
      <c r="E44" s="128" t="s">
        <v>208</v>
      </c>
      <c r="F44" s="69" t="s">
        <v>169</v>
      </c>
      <c r="G44" s="129">
        <f>IF(F44="Asignado",15,0)</f>
        <v>0</v>
      </c>
      <c r="H44" s="845" t="str">
        <f>IF(AND(G51&gt;0,G51&lt;=85),"Débil",IF(AND(G51&gt;85,G51&lt;=95),"Moderado",IF(G51&gt;96,"Fuerte"," ")))</f>
        <v xml:space="preserve"> </v>
      </c>
      <c r="I44" s="823" t="s">
        <v>169</v>
      </c>
      <c r="J44" s="82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6" t="str">
        <f>IF(J44="Fuerte","NO",IF(J44=" "," ","SI"))</f>
        <v xml:space="preserve"> </v>
      </c>
    </row>
    <row r="45" spans="1:11" ht="27.6" x14ac:dyDescent="0.25">
      <c r="A45" s="814"/>
      <c r="B45" s="531"/>
      <c r="C45" s="852"/>
      <c r="D45" s="817"/>
      <c r="E45" s="102" t="s">
        <v>209</v>
      </c>
      <c r="F45" s="66" t="s">
        <v>169</v>
      </c>
      <c r="G45" s="65">
        <f>IF(F45="Adecuado",15,0)</f>
        <v>0</v>
      </c>
      <c r="H45" s="845"/>
      <c r="I45" s="847"/>
      <c r="J45" s="838"/>
      <c r="K45" s="839"/>
    </row>
    <row r="46" spans="1:11" ht="27.6" x14ac:dyDescent="0.25">
      <c r="A46" s="814"/>
      <c r="B46" s="531"/>
      <c r="C46" s="852"/>
      <c r="D46" s="50" t="s">
        <v>210</v>
      </c>
      <c r="E46" s="102" t="s">
        <v>211</v>
      </c>
      <c r="F46" s="66" t="s">
        <v>169</v>
      </c>
      <c r="G46" s="65">
        <f>IF(F46="Oportuna",15,0)</f>
        <v>0</v>
      </c>
      <c r="H46" s="845"/>
      <c r="I46" s="847"/>
      <c r="J46" s="838"/>
      <c r="K46" s="839"/>
    </row>
    <row r="47" spans="1:11" ht="41.4" x14ac:dyDescent="0.25">
      <c r="A47" s="814"/>
      <c r="B47" s="531"/>
      <c r="C47" s="852"/>
      <c r="D47" s="50" t="s">
        <v>212</v>
      </c>
      <c r="E47" s="102" t="s">
        <v>213</v>
      </c>
      <c r="F47" s="218" t="s">
        <v>169</v>
      </c>
      <c r="G47" s="65">
        <f>IF(F47="Prevenir",15,IF(F47="Detectar",10,0))</f>
        <v>0</v>
      </c>
      <c r="H47" s="845"/>
      <c r="I47" s="847"/>
      <c r="J47" s="838"/>
      <c r="K47" s="839"/>
    </row>
    <row r="48" spans="1:11" ht="27.6" x14ac:dyDescent="0.25">
      <c r="A48" s="814"/>
      <c r="B48" s="531"/>
      <c r="C48" s="852"/>
      <c r="D48" s="50" t="s">
        <v>214</v>
      </c>
      <c r="E48" s="102" t="s">
        <v>215</v>
      </c>
      <c r="F48" s="66" t="s">
        <v>169</v>
      </c>
      <c r="G48" s="65">
        <f>IF(F48="Confiable",15,0)</f>
        <v>0</v>
      </c>
      <c r="H48" s="845"/>
      <c r="I48" s="847"/>
      <c r="J48" s="838"/>
      <c r="K48" s="839"/>
    </row>
    <row r="49" spans="1:77" ht="41.4" x14ac:dyDescent="0.25">
      <c r="A49" s="814"/>
      <c r="B49" s="531"/>
      <c r="C49" s="852"/>
      <c r="D49" s="50" t="s">
        <v>216</v>
      </c>
      <c r="E49" s="102" t="s">
        <v>217</v>
      </c>
      <c r="F49" s="218" t="s">
        <v>169</v>
      </c>
      <c r="G49" s="65">
        <f>IF(F49="Se investigan y se resuelven oportunamente",15,0)</f>
        <v>0</v>
      </c>
      <c r="H49" s="845"/>
      <c r="I49" s="847"/>
      <c r="J49" s="838"/>
      <c r="K49" s="839"/>
    </row>
    <row r="50" spans="1:77" ht="27.6" x14ac:dyDescent="0.25">
      <c r="A50" s="815"/>
      <c r="B50" s="531"/>
      <c r="C50" s="853"/>
      <c r="D50" s="45" t="s">
        <v>218</v>
      </c>
      <c r="E50" s="102" t="s">
        <v>219</v>
      </c>
      <c r="F50" s="66" t="s">
        <v>169</v>
      </c>
      <c r="G50" s="65">
        <f>IF(F50="Completa",10,IF(F50="Incompleta",5,0))</f>
        <v>0</v>
      </c>
      <c r="H50" s="846"/>
      <c r="I50" s="847"/>
      <c r="J50" s="838"/>
      <c r="K50" s="839"/>
    </row>
    <row r="51" spans="1:77" s="60" customFormat="1" ht="15" thickBot="1" x14ac:dyDescent="0.3">
      <c r="A51" s="124"/>
      <c r="B51" s="126"/>
      <c r="C51" s="56"/>
      <c r="D51" s="57"/>
      <c r="E51" s="132"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8" t="s">
        <v>82</v>
      </c>
      <c r="B53" s="829" t="s">
        <v>223</v>
      </c>
      <c r="C53" s="850" t="s">
        <v>196</v>
      </c>
      <c r="D53" s="840" t="s">
        <v>197</v>
      </c>
      <c r="E53" s="840"/>
      <c r="F53" s="840"/>
      <c r="G53" s="840"/>
      <c r="H53" s="840"/>
      <c r="I53" s="107" t="s">
        <v>198</v>
      </c>
      <c r="J53" s="841" t="s">
        <v>199</v>
      </c>
      <c r="K53" s="843"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9"/>
      <c r="B54" s="830"/>
      <c r="C54" s="851"/>
      <c r="D54" s="108" t="s">
        <v>201</v>
      </c>
      <c r="E54" s="51" t="s">
        <v>202</v>
      </c>
      <c r="F54" s="108" t="s">
        <v>203</v>
      </c>
      <c r="G54" s="108" t="s">
        <v>204</v>
      </c>
      <c r="H54" s="108" t="s">
        <v>221</v>
      </c>
      <c r="I54" s="52" t="s">
        <v>206</v>
      </c>
      <c r="J54" s="842"/>
      <c r="K54" s="844"/>
    </row>
    <row r="55" spans="1:77" ht="20.25" customHeight="1" x14ac:dyDescent="0.25">
      <c r="A55" s="813"/>
      <c r="B55" s="530"/>
      <c r="C55" s="887"/>
      <c r="D55" s="817" t="s">
        <v>207</v>
      </c>
      <c r="E55" s="128" t="s">
        <v>208</v>
      </c>
      <c r="F55" s="69" t="s">
        <v>169</v>
      </c>
      <c r="G55" s="129">
        <f>IF(F55="Asignado",15,0)</f>
        <v>0</v>
      </c>
      <c r="H55" s="845" t="str">
        <f>IF(AND(G62&gt;0,G62&lt;=85),"Débil",IF(AND(G62&gt;85,G62&lt;=95),"Moderado",IF(G62&gt;96,"Fuerte"," ")))</f>
        <v xml:space="preserve"> </v>
      </c>
      <c r="I55" s="823" t="s">
        <v>169</v>
      </c>
      <c r="J55" s="82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6" t="str">
        <f>IF(J55="Fuerte","NO",IF(J55=" "," ","SI"))</f>
        <v xml:space="preserve"> </v>
      </c>
    </row>
    <row r="56" spans="1:77" ht="27.6" x14ac:dyDescent="0.25">
      <c r="A56" s="814"/>
      <c r="B56" s="531"/>
      <c r="C56" s="852"/>
      <c r="D56" s="817"/>
      <c r="E56" s="102" t="s">
        <v>209</v>
      </c>
      <c r="F56" s="66" t="s">
        <v>169</v>
      </c>
      <c r="G56" s="65">
        <f>IF(F56="Adecuado",15,0)</f>
        <v>0</v>
      </c>
      <c r="H56" s="845"/>
      <c r="I56" s="847"/>
      <c r="J56" s="838"/>
      <c r="K56" s="839"/>
    </row>
    <row r="57" spans="1:77" ht="27.6" x14ac:dyDescent="0.25">
      <c r="A57" s="814"/>
      <c r="B57" s="531"/>
      <c r="C57" s="852"/>
      <c r="D57" s="50" t="s">
        <v>210</v>
      </c>
      <c r="E57" s="102" t="s">
        <v>211</v>
      </c>
      <c r="F57" s="66" t="s">
        <v>169</v>
      </c>
      <c r="G57" s="65">
        <f>IF(F57="Oportuna",15,0)</f>
        <v>0</v>
      </c>
      <c r="H57" s="845"/>
      <c r="I57" s="847"/>
      <c r="J57" s="838"/>
      <c r="K57" s="839"/>
    </row>
    <row r="58" spans="1:77" ht="41.4" x14ac:dyDescent="0.25">
      <c r="A58" s="814"/>
      <c r="B58" s="531"/>
      <c r="C58" s="852"/>
      <c r="D58" s="50" t="s">
        <v>212</v>
      </c>
      <c r="E58" s="102" t="s">
        <v>213</v>
      </c>
      <c r="F58" s="218" t="s">
        <v>169</v>
      </c>
      <c r="G58" s="65">
        <f>IF(F58="Prevenir",15,IF(F58="Detectar",10,0))</f>
        <v>0</v>
      </c>
      <c r="H58" s="845"/>
      <c r="I58" s="847"/>
      <c r="J58" s="838"/>
      <c r="K58" s="839"/>
    </row>
    <row r="59" spans="1:77" ht="27.6" x14ac:dyDescent="0.25">
      <c r="A59" s="814"/>
      <c r="B59" s="531"/>
      <c r="C59" s="852"/>
      <c r="D59" s="50" t="s">
        <v>214</v>
      </c>
      <c r="E59" s="102" t="s">
        <v>215</v>
      </c>
      <c r="F59" s="66" t="s">
        <v>169</v>
      </c>
      <c r="G59" s="65">
        <f>IF(F59="Confiable",15,0)</f>
        <v>0</v>
      </c>
      <c r="H59" s="845"/>
      <c r="I59" s="847"/>
      <c r="J59" s="838"/>
      <c r="K59" s="839"/>
    </row>
    <row r="60" spans="1:77" ht="41.4" x14ac:dyDescent="0.25">
      <c r="A60" s="814"/>
      <c r="B60" s="531"/>
      <c r="C60" s="852"/>
      <c r="D60" s="50" t="s">
        <v>216</v>
      </c>
      <c r="E60" s="102" t="s">
        <v>217</v>
      </c>
      <c r="F60" s="218" t="s">
        <v>169</v>
      </c>
      <c r="G60" s="65">
        <f>IF(F60="Se investigan y se resuelven oportunamente",15,0)</f>
        <v>0</v>
      </c>
      <c r="H60" s="845"/>
      <c r="I60" s="847"/>
      <c r="J60" s="838"/>
      <c r="K60" s="839"/>
    </row>
    <row r="61" spans="1:77" ht="27.6" x14ac:dyDescent="0.25">
      <c r="A61" s="815"/>
      <c r="B61" s="532"/>
      <c r="C61" s="852"/>
      <c r="D61" s="45" t="s">
        <v>218</v>
      </c>
      <c r="E61" s="102" t="s">
        <v>219</v>
      </c>
      <c r="F61" s="66" t="s">
        <v>169</v>
      </c>
      <c r="G61" s="65">
        <f>IF(F61="Completa",10,IF(F61="Incompleta",5,0))</f>
        <v>0</v>
      </c>
      <c r="H61" s="846"/>
      <c r="I61" s="847"/>
      <c r="J61" s="838"/>
      <c r="K61" s="839"/>
    </row>
    <row r="62" spans="1:77" ht="15" thickBot="1" x14ac:dyDescent="0.3">
      <c r="A62" s="124"/>
      <c r="B62" s="125"/>
      <c r="C62" s="127"/>
      <c r="D62" s="57"/>
      <c r="E62" s="58" t="s">
        <v>220</v>
      </c>
      <c r="F62" s="16"/>
      <c r="G62" s="16">
        <f>SUM(G55:G61)</f>
        <v>0</v>
      </c>
      <c r="H62" s="59"/>
      <c r="I62" s="121"/>
      <c r="J62" s="121"/>
      <c r="K62" s="122"/>
    </row>
    <row r="63" spans="1:77" ht="14.4" thickBot="1" x14ac:dyDescent="0.3">
      <c r="A63" s="55"/>
    </row>
    <row r="64" spans="1:77" ht="27" customHeight="1" x14ac:dyDescent="0.25">
      <c r="A64" s="848" t="s">
        <v>82</v>
      </c>
      <c r="B64" s="829" t="s">
        <v>223</v>
      </c>
      <c r="C64" s="850" t="s">
        <v>196</v>
      </c>
      <c r="D64" s="840" t="s">
        <v>197</v>
      </c>
      <c r="E64" s="840"/>
      <c r="F64" s="840"/>
      <c r="G64" s="840"/>
      <c r="H64" s="840"/>
      <c r="I64" s="107" t="s">
        <v>198</v>
      </c>
      <c r="J64" s="841" t="s">
        <v>199</v>
      </c>
      <c r="K64" s="843" t="s">
        <v>200</v>
      </c>
    </row>
    <row r="65" spans="1:11" ht="37.5" customHeight="1" thickBot="1" x14ac:dyDescent="0.3">
      <c r="A65" s="849"/>
      <c r="B65" s="830"/>
      <c r="C65" s="851"/>
      <c r="D65" s="108" t="s">
        <v>201</v>
      </c>
      <c r="E65" s="51" t="s">
        <v>202</v>
      </c>
      <c r="F65" s="108" t="s">
        <v>203</v>
      </c>
      <c r="G65" s="108" t="s">
        <v>204</v>
      </c>
      <c r="H65" s="108" t="s">
        <v>221</v>
      </c>
      <c r="I65" s="52" t="s">
        <v>206</v>
      </c>
      <c r="J65" s="842"/>
      <c r="K65" s="844"/>
    </row>
    <row r="66" spans="1:11" ht="28.5" customHeight="1" x14ac:dyDescent="0.25">
      <c r="A66" s="813"/>
      <c r="B66" s="530"/>
      <c r="C66" s="887"/>
      <c r="D66" s="817" t="s">
        <v>207</v>
      </c>
      <c r="E66" s="128" t="s">
        <v>208</v>
      </c>
      <c r="F66" s="69" t="s">
        <v>170</v>
      </c>
      <c r="G66" s="129">
        <f>IF(F66="Asignado",15,0)</f>
        <v>15</v>
      </c>
      <c r="H66" s="845" t="str">
        <f>IF(AND(G73&gt;0,G73&lt;=85),"Débil",IF(AND(G73&gt;85,G73&lt;=95),"Moderado",IF(G73&gt;96,"Fuerte"," ")))</f>
        <v>Fuerte</v>
      </c>
      <c r="I66" s="823" t="s">
        <v>192</v>
      </c>
      <c r="J66" s="82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6" t="str">
        <f>IF(J66="Fuerte","NO",IF(J66=" "," ","SI"))</f>
        <v>NO</v>
      </c>
    </row>
    <row r="67" spans="1:11" ht="31.5" customHeight="1" x14ac:dyDescent="0.25">
      <c r="A67" s="814"/>
      <c r="B67" s="531"/>
      <c r="C67" s="852"/>
      <c r="D67" s="817"/>
      <c r="E67" s="102" t="s">
        <v>209</v>
      </c>
      <c r="F67" s="66" t="s">
        <v>172</v>
      </c>
      <c r="G67" s="65">
        <f>IF(F67="Adecuado",15,0)</f>
        <v>15</v>
      </c>
      <c r="H67" s="845"/>
      <c r="I67" s="847"/>
      <c r="J67" s="838"/>
      <c r="K67" s="839"/>
    </row>
    <row r="68" spans="1:11" ht="34.5" customHeight="1" x14ac:dyDescent="0.25">
      <c r="A68" s="814"/>
      <c r="B68" s="531"/>
      <c r="C68" s="852"/>
      <c r="D68" s="50" t="s">
        <v>210</v>
      </c>
      <c r="E68" s="102" t="s">
        <v>211</v>
      </c>
      <c r="F68" s="66" t="s">
        <v>175</v>
      </c>
      <c r="G68" s="65">
        <f>IF(F68="Oportuna",15,0)</f>
        <v>15</v>
      </c>
      <c r="H68" s="845"/>
      <c r="I68" s="847"/>
      <c r="J68" s="838"/>
      <c r="K68" s="839"/>
    </row>
    <row r="69" spans="1:11" ht="46.5" customHeight="1" x14ac:dyDescent="0.25">
      <c r="A69" s="814"/>
      <c r="B69" s="531"/>
      <c r="C69" s="852"/>
      <c r="D69" s="50" t="s">
        <v>212</v>
      </c>
      <c r="E69" s="102" t="s">
        <v>213</v>
      </c>
      <c r="F69" s="218" t="s">
        <v>178</v>
      </c>
      <c r="G69" s="65">
        <f>IF(F69="Prevenir",15,IF(F69="Detectar",10,0))</f>
        <v>15</v>
      </c>
      <c r="H69" s="845"/>
      <c r="I69" s="847"/>
      <c r="J69" s="838"/>
      <c r="K69" s="839"/>
    </row>
    <row r="70" spans="1:11" ht="42.75" customHeight="1" x14ac:dyDescent="0.25">
      <c r="A70" s="814"/>
      <c r="B70" s="531"/>
      <c r="C70" s="852"/>
      <c r="D70" s="50" t="s">
        <v>214</v>
      </c>
      <c r="E70" s="102" t="s">
        <v>215</v>
      </c>
      <c r="F70" s="66" t="s">
        <v>182</v>
      </c>
      <c r="G70" s="65">
        <f>IF(F70="Confiable",15,0)</f>
        <v>15</v>
      </c>
      <c r="H70" s="845"/>
      <c r="I70" s="847"/>
      <c r="J70" s="838"/>
      <c r="K70" s="839"/>
    </row>
    <row r="71" spans="1:11" ht="47.25" customHeight="1" x14ac:dyDescent="0.25">
      <c r="A71" s="814"/>
      <c r="B71" s="531"/>
      <c r="C71" s="852"/>
      <c r="D71" s="50" t="s">
        <v>216</v>
      </c>
      <c r="E71" s="102" t="s">
        <v>217</v>
      </c>
      <c r="F71" s="218" t="s">
        <v>185</v>
      </c>
      <c r="G71" s="65">
        <f>IF(F71="Se investigan y se resuelven oportunamente",15,0)</f>
        <v>15</v>
      </c>
      <c r="H71" s="845"/>
      <c r="I71" s="847"/>
      <c r="J71" s="838"/>
      <c r="K71" s="839"/>
    </row>
    <row r="72" spans="1:11" ht="48" customHeight="1" x14ac:dyDescent="0.25">
      <c r="A72" s="815"/>
      <c r="B72" s="532"/>
      <c r="C72" s="852"/>
      <c r="D72" s="45" t="s">
        <v>218</v>
      </c>
      <c r="E72" s="102" t="s">
        <v>219</v>
      </c>
      <c r="F72" s="66" t="s">
        <v>188</v>
      </c>
      <c r="G72" s="65">
        <f>IF(F72="Completa",10,IF(F72="Incompleta",5,0))</f>
        <v>10</v>
      </c>
      <c r="H72" s="846"/>
      <c r="I72" s="847"/>
      <c r="J72" s="838"/>
      <c r="K72" s="839"/>
    </row>
    <row r="73" spans="1:11" ht="29.25" customHeight="1" thickBot="1" x14ac:dyDescent="0.3">
      <c r="A73" s="124"/>
      <c r="B73" s="125"/>
      <c r="C73" s="127"/>
      <c r="D73" s="57"/>
      <c r="E73" s="132" t="s">
        <v>220</v>
      </c>
      <c r="F73" s="130"/>
      <c r="G73" s="130">
        <f>SUM(G66:G72)</f>
        <v>100</v>
      </c>
      <c r="H73" s="59"/>
      <c r="I73" s="121"/>
      <c r="J73" s="121"/>
      <c r="K73" s="122"/>
    </row>
    <row r="74" spans="1:11" ht="18.75" customHeight="1" thickBot="1" x14ac:dyDescent="0.3">
      <c r="A74" s="55"/>
    </row>
    <row r="75" spans="1:11" s="54" customFormat="1" ht="30" customHeight="1" x14ac:dyDescent="0.3">
      <c r="A75" s="848" t="s">
        <v>82</v>
      </c>
      <c r="B75" s="829" t="s">
        <v>223</v>
      </c>
      <c r="C75" s="850" t="s">
        <v>196</v>
      </c>
      <c r="D75" s="840" t="s">
        <v>197</v>
      </c>
      <c r="E75" s="840"/>
      <c r="F75" s="840"/>
      <c r="G75" s="840"/>
      <c r="H75" s="840"/>
      <c r="I75" s="107" t="s">
        <v>198</v>
      </c>
      <c r="J75" s="841" t="s">
        <v>199</v>
      </c>
      <c r="K75" s="843" t="s">
        <v>200</v>
      </c>
    </row>
    <row r="76" spans="1:11" s="54" customFormat="1" ht="55.8" thickBot="1" x14ac:dyDescent="0.35">
      <c r="A76" s="849"/>
      <c r="B76" s="830"/>
      <c r="C76" s="851"/>
      <c r="D76" s="108" t="s">
        <v>201</v>
      </c>
      <c r="E76" s="51" t="s">
        <v>202</v>
      </c>
      <c r="F76" s="108" t="s">
        <v>203</v>
      </c>
      <c r="G76" s="108" t="s">
        <v>204</v>
      </c>
      <c r="H76" s="108" t="s">
        <v>221</v>
      </c>
      <c r="I76" s="52" t="s">
        <v>206</v>
      </c>
      <c r="J76" s="842"/>
      <c r="K76" s="844"/>
    </row>
    <row r="77" spans="1:11" ht="20.25" customHeight="1" x14ac:dyDescent="0.25">
      <c r="A77" s="813"/>
      <c r="B77" s="530"/>
      <c r="C77" s="852"/>
      <c r="D77" s="817" t="s">
        <v>207</v>
      </c>
      <c r="E77" s="128" t="s">
        <v>208</v>
      </c>
      <c r="F77" s="69" t="s">
        <v>170</v>
      </c>
      <c r="G77" s="129">
        <f>IF(F77="Asignado",15,0)</f>
        <v>15</v>
      </c>
      <c r="H77" s="845" t="str">
        <f>IF(AND(G84&gt;0,G84&lt;=85),"Débil",IF(AND(G84&gt;85,G84&lt;=95),"Moderado",IF(G84&gt;96,"Fuerte"," ")))</f>
        <v>Fuerte</v>
      </c>
      <c r="I77" s="823" t="s">
        <v>192</v>
      </c>
      <c r="J77" s="820"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6" t="str">
        <f>IF(J77="Fuerte","NO",IF(J77=" "," ","SI"))</f>
        <v>NO</v>
      </c>
    </row>
    <row r="78" spans="1:11" ht="27.6" x14ac:dyDescent="0.25">
      <c r="A78" s="814"/>
      <c r="B78" s="531"/>
      <c r="C78" s="852"/>
      <c r="D78" s="817"/>
      <c r="E78" s="102" t="s">
        <v>209</v>
      </c>
      <c r="F78" s="66" t="s">
        <v>172</v>
      </c>
      <c r="G78" s="65">
        <f>IF(F78="Adecuado",15,0)</f>
        <v>15</v>
      </c>
      <c r="H78" s="845"/>
      <c r="I78" s="847"/>
      <c r="J78" s="838"/>
      <c r="K78" s="839"/>
    </row>
    <row r="79" spans="1:11" ht="27.6" x14ac:dyDescent="0.25">
      <c r="A79" s="814"/>
      <c r="B79" s="531"/>
      <c r="C79" s="852"/>
      <c r="D79" s="50" t="s">
        <v>210</v>
      </c>
      <c r="E79" s="102" t="s">
        <v>211</v>
      </c>
      <c r="F79" s="66" t="s">
        <v>175</v>
      </c>
      <c r="G79" s="65">
        <f>IF(F79="Oportuna",15,0)</f>
        <v>15</v>
      </c>
      <c r="H79" s="845"/>
      <c r="I79" s="847"/>
      <c r="J79" s="838"/>
      <c r="K79" s="839"/>
    </row>
    <row r="80" spans="1:11" ht="41.4" x14ac:dyDescent="0.25">
      <c r="A80" s="814"/>
      <c r="B80" s="531"/>
      <c r="C80" s="852"/>
      <c r="D80" s="50" t="s">
        <v>212</v>
      </c>
      <c r="E80" s="102" t="s">
        <v>213</v>
      </c>
      <c r="F80" s="218" t="s">
        <v>178</v>
      </c>
      <c r="G80" s="65">
        <f>IF(F80="Prevenir",15,IF(F80="Detectar",10,0))</f>
        <v>15</v>
      </c>
      <c r="H80" s="845"/>
      <c r="I80" s="847"/>
      <c r="J80" s="838"/>
      <c r="K80" s="839"/>
    </row>
    <row r="81" spans="1:78" ht="27.6" x14ac:dyDescent="0.25">
      <c r="A81" s="814"/>
      <c r="B81" s="531"/>
      <c r="C81" s="852"/>
      <c r="D81" s="50" t="s">
        <v>214</v>
      </c>
      <c r="E81" s="102" t="s">
        <v>215</v>
      </c>
      <c r="F81" s="66" t="s">
        <v>182</v>
      </c>
      <c r="G81" s="65">
        <f>IF(F81="Confiable",15,0)</f>
        <v>15</v>
      </c>
      <c r="H81" s="845"/>
      <c r="I81" s="847"/>
      <c r="J81" s="838"/>
      <c r="K81" s="839"/>
    </row>
    <row r="82" spans="1:78" ht="41.4" x14ac:dyDescent="0.25">
      <c r="A82" s="814"/>
      <c r="B82" s="531"/>
      <c r="C82" s="852"/>
      <c r="D82" s="50" t="s">
        <v>216</v>
      </c>
      <c r="E82" s="102" t="s">
        <v>217</v>
      </c>
      <c r="F82" s="218" t="s">
        <v>185</v>
      </c>
      <c r="G82" s="65">
        <f>IF(F82="Se investigan y se resuelven oportunamente",15,0)</f>
        <v>15</v>
      </c>
      <c r="H82" s="845"/>
      <c r="I82" s="847"/>
      <c r="J82" s="838"/>
      <c r="K82" s="839"/>
    </row>
    <row r="83" spans="1:78" ht="27.6" x14ac:dyDescent="0.25">
      <c r="A83" s="815"/>
      <c r="B83" s="532"/>
      <c r="C83" s="853"/>
      <c r="D83" s="45" t="s">
        <v>218</v>
      </c>
      <c r="E83" s="102" t="s">
        <v>219</v>
      </c>
      <c r="F83" s="66" t="s">
        <v>188</v>
      </c>
      <c r="G83" s="65">
        <f>IF(F83="Completa",10,IF(F83="Incompleta",5,0))</f>
        <v>10</v>
      </c>
      <c r="H83" s="846"/>
      <c r="I83" s="847"/>
      <c r="J83" s="838"/>
      <c r="K83" s="839"/>
    </row>
    <row r="84" spans="1:78" s="60" customFormat="1" ht="15" thickBot="1" x14ac:dyDescent="0.3">
      <c r="A84" s="124"/>
      <c r="B84" s="125"/>
      <c r="C84" s="56" t="s">
        <v>243</v>
      </c>
      <c r="D84" s="57"/>
      <c r="E84" s="132"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8" t="s">
        <v>82</v>
      </c>
      <c r="B86" s="829" t="s">
        <v>223</v>
      </c>
      <c r="C86" s="850" t="s">
        <v>196</v>
      </c>
      <c r="D86" s="840" t="s">
        <v>197</v>
      </c>
      <c r="E86" s="840"/>
      <c r="F86" s="840"/>
      <c r="G86" s="840"/>
      <c r="H86" s="840"/>
      <c r="I86" s="107" t="s">
        <v>198</v>
      </c>
      <c r="J86" s="841" t="s">
        <v>199</v>
      </c>
      <c r="K86" s="843"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9"/>
      <c r="B87" s="830"/>
      <c r="C87" s="851"/>
      <c r="D87" s="108" t="s">
        <v>201</v>
      </c>
      <c r="E87" s="51" t="s">
        <v>202</v>
      </c>
      <c r="F87" s="108" t="s">
        <v>203</v>
      </c>
      <c r="G87" s="108" t="s">
        <v>204</v>
      </c>
      <c r="H87" s="108" t="s">
        <v>221</v>
      </c>
      <c r="I87" s="52" t="s">
        <v>206</v>
      </c>
      <c r="J87" s="842"/>
      <c r="K87" s="844"/>
    </row>
    <row r="88" spans="1:78" ht="20.25" customHeight="1" x14ac:dyDescent="0.25">
      <c r="A88" s="813">
        <f>DESCRIPCION!A16</f>
        <v>0</v>
      </c>
      <c r="B88" s="530">
        <f>DESCRIPCION!D17</f>
        <v>0</v>
      </c>
      <c r="C88" s="852" t="s">
        <v>244</v>
      </c>
      <c r="D88" s="817" t="s">
        <v>207</v>
      </c>
      <c r="E88" s="128" t="s">
        <v>208</v>
      </c>
      <c r="F88" s="69" t="s">
        <v>169</v>
      </c>
      <c r="G88" s="129">
        <f>IF(F88="Asignado",15,0)</f>
        <v>0</v>
      </c>
      <c r="H88" s="845" t="str">
        <f>IF(AND(G95&gt;0,G95&lt;=85),"Débil",IF(AND(G95&gt;85,G95&lt;=95),"Moderado",IF(G95&gt;96,"Fuerte"," ")))</f>
        <v xml:space="preserve"> </v>
      </c>
      <c r="I88" s="823" t="s">
        <v>169</v>
      </c>
      <c r="J88" s="820"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6" t="str">
        <f>IF(J88="Fuerte","NO",IF(J88=" "," ","SI"))</f>
        <v xml:space="preserve"> </v>
      </c>
    </row>
    <row r="89" spans="1:78" ht="27.6" x14ac:dyDescent="0.25">
      <c r="A89" s="814"/>
      <c r="B89" s="531"/>
      <c r="C89" s="852"/>
      <c r="D89" s="817"/>
      <c r="E89" s="102" t="s">
        <v>209</v>
      </c>
      <c r="F89" s="66" t="s">
        <v>169</v>
      </c>
      <c r="G89" s="65">
        <f>IF(F89="Adecuado",15,0)</f>
        <v>0</v>
      </c>
      <c r="H89" s="845"/>
      <c r="I89" s="847"/>
      <c r="J89" s="838"/>
      <c r="K89" s="839"/>
    </row>
    <row r="90" spans="1:78" ht="27.6" x14ac:dyDescent="0.25">
      <c r="A90" s="814"/>
      <c r="B90" s="531"/>
      <c r="C90" s="852"/>
      <c r="D90" s="50" t="s">
        <v>210</v>
      </c>
      <c r="E90" s="102" t="s">
        <v>211</v>
      </c>
      <c r="F90" s="66" t="s">
        <v>169</v>
      </c>
      <c r="G90" s="65">
        <f>IF(F90="Oportuna",15,0)</f>
        <v>0</v>
      </c>
      <c r="H90" s="845"/>
      <c r="I90" s="847"/>
      <c r="J90" s="838"/>
      <c r="K90" s="839"/>
    </row>
    <row r="91" spans="1:78" ht="41.4" x14ac:dyDescent="0.25">
      <c r="A91" s="814"/>
      <c r="B91" s="531"/>
      <c r="C91" s="852"/>
      <c r="D91" s="50" t="s">
        <v>212</v>
      </c>
      <c r="E91" s="102" t="s">
        <v>213</v>
      </c>
      <c r="F91" s="218" t="s">
        <v>169</v>
      </c>
      <c r="G91" s="65">
        <f>IF(F91="Prevenir",15,IF(F91="Detectar",10,0))</f>
        <v>0</v>
      </c>
      <c r="H91" s="845"/>
      <c r="I91" s="847"/>
      <c r="J91" s="838"/>
      <c r="K91" s="839"/>
    </row>
    <row r="92" spans="1:78" ht="27.6" x14ac:dyDescent="0.25">
      <c r="A92" s="814"/>
      <c r="B92" s="531"/>
      <c r="C92" s="852"/>
      <c r="D92" s="50" t="s">
        <v>214</v>
      </c>
      <c r="E92" s="102" t="s">
        <v>215</v>
      </c>
      <c r="F92" s="66" t="s">
        <v>169</v>
      </c>
      <c r="G92" s="65">
        <f>IF(F92="Confiable",15,0)</f>
        <v>0</v>
      </c>
      <c r="H92" s="845"/>
      <c r="I92" s="847"/>
      <c r="J92" s="838"/>
      <c r="K92" s="839"/>
    </row>
    <row r="93" spans="1:78" ht="41.4" x14ac:dyDescent="0.25">
      <c r="A93" s="814"/>
      <c r="B93" s="531"/>
      <c r="C93" s="852"/>
      <c r="D93" s="50" t="s">
        <v>216</v>
      </c>
      <c r="E93" s="102" t="s">
        <v>217</v>
      </c>
      <c r="F93" s="218" t="s">
        <v>169</v>
      </c>
      <c r="G93" s="65">
        <f>IF(F93="Se investigan y se resuelven oportunamente",15,0)</f>
        <v>0</v>
      </c>
      <c r="H93" s="845"/>
      <c r="I93" s="847"/>
      <c r="J93" s="838"/>
      <c r="K93" s="839"/>
    </row>
    <row r="94" spans="1:78" ht="27.6" x14ac:dyDescent="0.25">
      <c r="A94" s="815"/>
      <c r="B94" s="532"/>
      <c r="C94" s="853"/>
      <c r="D94" s="45" t="s">
        <v>218</v>
      </c>
      <c r="E94" s="102" t="s">
        <v>219</v>
      </c>
      <c r="F94" s="66" t="s">
        <v>169</v>
      </c>
      <c r="G94" s="65">
        <f>IF(F94="Completa",10,IF(F94="Incompleta",5,0))</f>
        <v>0</v>
      </c>
      <c r="H94" s="846"/>
      <c r="I94" s="847"/>
      <c r="J94" s="838"/>
      <c r="K94" s="839"/>
    </row>
    <row r="95" spans="1:78" ht="15" thickBot="1" x14ac:dyDescent="0.3">
      <c r="A95" s="124"/>
      <c r="B95" s="125"/>
      <c r="C95" s="56"/>
      <c r="D95" s="57"/>
      <c r="E95" s="58" t="s">
        <v>220</v>
      </c>
      <c r="F95" s="16"/>
      <c r="G95" s="16">
        <f>SUM(G88:G94)</f>
        <v>0</v>
      </c>
      <c r="H95" s="59"/>
      <c r="I95" s="121"/>
      <c r="J95" s="121"/>
      <c r="K95" s="122"/>
    </row>
    <row r="96" spans="1:78" ht="14.4" thickBot="1" x14ac:dyDescent="0.3">
      <c r="A96" s="55"/>
    </row>
    <row r="97" spans="1:78" s="54" customFormat="1" ht="30" customHeight="1" x14ac:dyDescent="0.3">
      <c r="A97" s="848" t="s">
        <v>82</v>
      </c>
      <c r="B97" s="829" t="s">
        <v>223</v>
      </c>
      <c r="C97" s="850" t="s">
        <v>196</v>
      </c>
      <c r="D97" s="840" t="s">
        <v>197</v>
      </c>
      <c r="E97" s="840"/>
      <c r="F97" s="840"/>
      <c r="G97" s="840"/>
      <c r="H97" s="840"/>
      <c r="I97" s="107" t="s">
        <v>198</v>
      </c>
      <c r="J97" s="841" t="s">
        <v>199</v>
      </c>
      <c r="K97" s="843" t="s">
        <v>200</v>
      </c>
    </row>
    <row r="98" spans="1:78" s="54" customFormat="1" ht="55.8" thickBot="1" x14ac:dyDescent="0.35">
      <c r="A98" s="849"/>
      <c r="B98" s="830"/>
      <c r="C98" s="851"/>
      <c r="D98" s="108" t="s">
        <v>201</v>
      </c>
      <c r="E98" s="51" t="s">
        <v>202</v>
      </c>
      <c r="F98" s="108" t="s">
        <v>203</v>
      </c>
      <c r="G98" s="108" t="s">
        <v>204</v>
      </c>
      <c r="H98" s="108" t="s">
        <v>221</v>
      </c>
      <c r="I98" s="52" t="s">
        <v>206</v>
      </c>
      <c r="J98" s="842"/>
      <c r="K98" s="844"/>
    </row>
    <row r="99" spans="1:78" ht="20.25" customHeight="1" x14ac:dyDescent="0.25">
      <c r="A99" s="813">
        <f>DESCRIPCION!A16</f>
        <v>0</v>
      </c>
      <c r="B99" s="530">
        <f>DESCRIPCION!D18</f>
        <v>0</v>
      </c>
      <c r="C99" s="852" t="s">
        <v>244</v>
      </c>
      <c r="D99" s="817" t="s">
        <v>207</v>
      </c>
      <c r="E99" s="128" t="s">
        <v>208</v>
      </c>
      <c r="F99" s="69" t="s">
        <v>169</v>
      </c>
      <c r="G99" s="129">
        <f>IF(F99="Asignado",15,0)</f>
        <v>0</v>
      </c>
      <c r="H99" s="845" t="str">
        <f>IF(AND(G106&gt;0,G106&lt;=85),"Débil",IF(AND(G106&gt;85,G106&lt;=95),"Moderado",IF(G106&gt;96,"Fuerte"," ")))</f>
        <v xml:space="preserve"> </v>
      </c>
      <c r="I99" s="823" t="s">
        <v>169</v>
      </c>
      <c r="J99" s="820"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6" t="str">
        <f>IF(J99="Fuerte","NO",IF(J99=" "," ","SI"))</f>
        <v xml:space="preserve"> </v>
      </c>
    </row>
    <row r="100" spans="1:78" ht="27.6" x14ac:dyDescent="0.25">
      <c r="A100" s="814"/>
      <c r="B100" s="531"/>
      <c r="C100" s="852"/>
      <c r="D100" s="817"/>
      <c r="E100" s="102" t="s">
        <v>209</v>
      </c>
      <c r="F100" s="66" t="s">
        <v>169</v>
      </c>
      <c r="G100" s="65">
        <f>IF(F100="Adecuado",15,0)</f>
        <v>0</v>
      </c>
      <c r="H100" s="845"/>
      <c r="I100" s="847"/>
      <c r="J100" s="838"/>
      <c r="K100" s="839"/>
    </row>
    <row r="101" spans="1:78" ht="42.75" customHeight="1" x14ac:dyDescent="0.25">
      <c r="A101" s="814"/>
      <c r="B101" s="531"/>
      <c r="C101" s="852"/>
      <c r="D101" s="50" t="s">
        <v>210</v>
      </c>
      <c r="E101" s="102" t="s">
        <v>211</v>
      </c>
      <c r="F101" s="66" t="s">
        <v>169</v>
      </c>
      <c r="G101" s="65">
        <f>IF(F101="Oportuna",15,0)</f>
        <v>0</v>
      </c>
      <c r="H101" s="845"/>
      <c r="I101" s="847"/>
      <c r="J101" s="838"/>
      <c r="K101" s="839"/>
    </row>
    <row r="102" spans="1:78" ht="41.4" x14ac:dyDescent="0.25">
      <c r="A102" s="814"/>
      <c r="B102" s="531"/>
      <c r="C102" s="852"/>
      <c r="D102" s="50" t="s">
        <v>212</v>
      </c>
      <c r="E102" s="102" t="s">
        <v>213</v>
      </c>
      <c r="F102" s="218" t="s">
        <v>169</v>
      </c>
      <c r="G102" s="65">
        <f>IF(F102="Prevenir",15,IF(F102="Detectar",10,0))</f>
        <v>0</v>
      </c>
      <c r="H102" s="845"/>
      <c r="I102" s="847"/>
      <c r="J102" s="838"/>
      <c r="K102" s="839"/>
    </row>
    <row r="103" spans="1:78" ht="27.6" x14ac:dyDescent="0.25">
      <c r="A103" s="814"/>
      <c r="B103" s="531"/>
      <c r="C103" s="852"/>
      <c r="D103" s="50" t="s">
        <v>214</v>
      </c>
      <c r="E103" s="102" t="s">
        <v>215</v>
      </c>
      <c r="F103" s="66" t="s">
        <v>169</v>
      </c>
      <c r="G103" s="65">
        <f>IF(F103="Confiable",15,0)</f>
        <v>0</v>
      </c>
      <c r="H103" s="845"/>
      <c r="I103" s="847"/>
      <c r="J103" s="838"/>
      <c r="K103" s="839"/>
    </row>
    <row r="104" spans="1:78" ht="41.4" x14ac:dyDescent="0.25">
      <c r="A104" s="814"/>
      <c r="B104" s="531"/>
      <c r="C104" s="852"/>
      <c r="D104" s="50" t="s">
        <v>216</v>
      </c>
      <c r="E104" s="102" t="s">
        <v>217</v>
      </c>
      <c r="F104" s="218" t="s">
        <v>169</v>
      </c>
      <c r="G104" s="65">
        <f>IF(F104="Se investigan y se resuelven oportunamente",15,0)</f>
        <v>0</v>
      </c>
      <c r="H104" s="845"/>
      <c r="I104" s="847"/>
      <c r="J104" s="838"/>
      <c r="K104" s="839"/>
    </row>
    <row r="105" spans="1:78" ht="27.6" x14ac:dyDescent="0.25">
      <c r="A105" s="815"/>
      <c r="B105" s="532"/>
      <c r="C105" s="853"/>
      <c r="D105" s="45" t="s">
        <v>218</v>
      </c>
      <c r="E105" s="102" t="s">
        <v>219</v>
      </c>
      <c r="F105" s="66" t="s">
        <v>169</v>
      </c>
      <c r="G105" s="65">
        <f>IF(F105="Completa",10,IF(F105="Incompleta",5,0))</f>
        <v>0</v>
      </c>
      <c r="H105" s="846"/>
      <c r="I105" s="847"/>
      <c r="J105" s="838"/>
      <c r="K105" s="839"/>
    </row>
    <row r="106" spans="1:78" s="60" customFormat="1" ht="15" thickBot="1" x14ac:dyDescent="0.3">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8" t="s">
        <v>82</v>
      </c>
      <c r="B108" s="829" t="s">
        <v>223</v>
      </c>
      <c r="C108" s="850" t="s">
        <v>196</v>
      </c>
      <c r="D108" s="840" t="s">
        <v>197</v>
      </c>
      <c r="E108" s="840"/>
      <c r="F108" s="840"/>
      <c r="G108" s="840"/>
      <c r="H108" s="840"/>
      <c r="I108" s="107" t="s">
        <v>198</v>
      </c>
      <c r="J108" s="841" t="s">
        <v>199</v>
      </c>
      <c r="K108" s="843"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9"/>
      <c r="B109" s="830"/>
      <c r="C109" s="851"/>
      <c r="D109" s="108" t="s">
        <v>201</v>
      </c>
      <c r="E109" s="51" t="s">
        <v>202</v>
      </c>
      <c r="F109" s="108" t="s">
        <v>203</v>
      </c>
      <c r="G109" s="108" t="s">
        <v>204</v>
      </c>
      <c r="H109" s="108" t="s">
        <v>221</v>
      </c>
      <c r="I109" s="52" t="s">
        <v>206</v>
      </c>
      <c r="J109" s="842"/>
      <c r="K109" s="844"/>
    </row>
    <row r="110" spans="1:78" ht="20.25" customHeight="1" x14ac:dyDescent="0.25">
      <c r="A110" s="813" t="str">
        <f>DESCRIPCION!A19</f>
        <v>d</v>
      </c>
      <c r="B110" s="530">
        <f>DESCRIPCION!D19</f>
        <v>0</v>
      </c>
      <c r="C110" s="814"/>
      <c r="D110" s="817" t="s">
        <v>207</v>
      </c>
      <c r="E110" s="128" t="s">
        <v>208</v>
      </c>
      <c r="F110" s="69" t="s">
        <v>169</v>
      </c>
      <c r="G110" s="129">
        <f>IF(F110="Asignado",15,0)</f>
        <v>0</v>
      </c>
      <c r="H110" s="845" t="str">
        <f>IF(AND(G117&gt;0,G117&lt;=85),"Débil",IF(AND(G117&gt;85,G117&lt;=95),"Moderado",IF(G117&gt;96,"Fuerte"," ")))</f>
        <v xml:space="preserve"> </v>
      </c>
      <c r="I110" s="823" t="s">
        <v>169</v>
      </c>
      <c r="J110" s="820"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6" t="str">
        <f>IF(J110="Fuerte","NO",IF(J110=" "," ","SI"))</f>
        <v xml:space="preserve"> </v>
      </c>
    </row>
    <row r="111" spans="1:78" ht="27.6" x14ac:dyDescent="0.25">
      <c r="A111" s="814"/>
      <c r="B111" s="531"/>
      <c r="C111" s="814"/>
      <c r="D111" s="817"/>
      <c r="E111" s="102" t="s">
        <v>209</v>
      </c>
      <c r="F111" s="66" t="s">
        <v>169</v>
      </c>
      <c r="G111" s="65">
        <f>IF(F111="Adecuado",15,0)</f>
        <v>0</v>
      </c>
      <c r="H111" s="845"/>
      <c r="I111" s="847"/>
      <c r="J111" s="838"/>
      <c r="K111" s="839"/>
    </row>
    <row r="112" spans="1:78" ht="42.75" customHeight="1" x14ac:dyDescent="0.25">
      <c r="A112" s="814"/>
      <c r="B112" s="531"/>
      <c r="C112" s="814"/>
      <c r="D112" s="50" t="s">
        <v>210</v>
      </c>
      <c r="E112" s="102" t="s">
        <v>211</v>
      </c>
      <c r="F112" s="66" t="s">
        <v>169</v>
      </c>
      <c r="G112" s="65">
        <f>IF(F112="Oportuna",15,0)</f>
        <v>0</v>
      </c>
      <c r="H112" s="845"/>
      <c r="I112" s="847"/>
      <c r="J112" s="838"/>
      <c r="K112" s="839"/>
    </row>
    <row r="113" spans="1:78" ht="41.4" x14ac:dyDescent="0.25">
      <c r="A113" s="814"/>
      <c r="B113" s="531"/>
      <c r="C113" s="814"/>
      <c r="D113" s="50" t="s">
        <v>212</v>
      </c>
      <c r="E113" s="102" t="s">
        <v>213</v>
      </c>
      <c r="F113" s="218" t="s">
        <v>169</v>
      </c>
      <c r="G113" s="65">
        <f>IF(F113="Prevenir",15,IF(F113="Detectar",10,0))</f>
        <v>0</v>
      </c>
      <c r="H113" s="845"/>
      <c r="I113" s="847"/>
      <c r="J113" s="838"/>
      <c r="K113" s="839"/>
    </row>
    <row r="114" spans="1:78" ht="27.6" x14ac:dyDescent="0.25">
      <c r="A114" s="814"/>
      <c r="B114" s="531"/>
      <c r="C114" s="814"/>
      <c r="D114" s="50" t="s">
        <v>214</v>
      </c>
      <c r="E114" s="102" t="s">
        <v>215</v>
      </c>
      <c r="F114" s="66" t="s">
        <v>169</v>
      </c>
      <c r="G114" s="65">
        <f>IF(F114="Confiable",15,0)</f>
        <v>0</v>
      </c>
      <c r="H114" s="845"/>
      <c r="I114" s="847"/>
      <c r="J114" s="838"/>
      <c r="K114" s="839"/>
    </row>
    <row r="115" spans="1:78" ht="41.4" x14ac:dyDescent="0.25">
      <c r="A115" s="814"/>
      <c r="B115" s="531"/>
      <c r="C115" s="814"/>
      <c r="D115" s="50" t="s">
        <v>216</v>
      </c>
      <c r="E115" s="102" t="s">
        <v>217</v>
      </c>
      <c r="F115" s="218" t="s">
        <v>169</v>
      </c>
      <c r="G115" s="65">
        <f>IF(F115="Se investigan y se resuelven oportunamente",15,0)</f>
        <v>0</v>
      </c>
      <c r="H115" s="845"/>
      <c r="I115" s="847"/>
      <c r="J115" s="838"/>
      <c r="K115" s="839"/>
    </row>
    <row r="116" spans="1:78" ht="27.6" x14ac:dyDescent="0.25">
      <c r="A116" s="815"/>
      <c r="B116" s="532"/>
      <c r="C116" s="815"/>
      <c r="D116" s="45" t="s">
        <v>218</v>
      </c>
      <c r="E116" s="102" t="s">
        <v>219</v>
      </c>
      <c r="F116" s="66" t="s">
        <v>169</v>
      </c>
      <c r="G116" s="65">
        <f>IF(F116="Completa",10,IF(F116="Incompleta",5,0))</f>
        <v>0</v>
      </c>
      <c r="H116" s="846"/>
      <c r="I116" s="890"/>
      <c r="J116" s="888"/>
      <c r="K116" s="889"/>
    </row>
    <row r="117" spans="1:78" ht="15" thickBot="1" x14ac:dyDescent="0.3">
      <c r="A117" s="124"/>
      <c r="B117" s="125"/>
      <c r="C117" s="56"/>
      <c r="D117" s="57"/>
      <c r="E117" s="58" t="s">
        <v>220</v>
      </c>
      <c r="F117" s="16"/>
      <c r="G117" s="16">
        <f>SUM(G110:G116)</f>
        <v>0</v>
      </c>
      <c r="H117" s="133"/>
      <c r="I117" s="134"/>
      <c r="J117" s="134"/>
      <c r="K117" s="135"/>
    </row>
    <row r="118" spans="1:78" ht="14.4" thickBot="1" x14ac:dyDescent="0.3">
      <c r="A118" s="55"/>
    </row>
    <row r="119" spans="1:78" s="54" customFormat="1" ht="30" customHeight="1" x14ac:dyDescent="0.3">
      <c r="A119" s="827" t="s">
        <v>82</v>
      </c>
      <c r="B119" s="829" t="s">
        <v>223</v>
      </c>
      <c r="C119" s="831" t="s">
        <v>196</v>
      </c>
      <c r="D119" s="833" t="s">
        <v>197</v>
      </c>
      <c r="E119" s="834"/>
      <c r="F119" s="834"/>
      <c r="G119" s="834"/>
      <c r="H119" s="835"/>
      <c r="I119" s="107" t="s">
        <v>198</v>
      </c>
      <c r="J119" s="836" t="s">
        <v>199</v>
      </c>
      <c r="K119" s="811" t="s">
        <v>200</v>
      </c>
    </row>
    <row r="120" spans="1:78" s="54" customFormat="1" ht="55.8" thickBot="1" x14ac:dyDescent="0.35">
      <c r="A120" s="828"/>
      <c r="B120" s="830"/>
      <c r="C120" s="832"/>
      <c r="D120" s="108" t="s">
        <v>201</v>
      </c>
      <c r="E120" s="51" t="s">
        <v>202</v>
      </c>
      <c r="F120" s="108" t="s">
        <v>203</v>
      </c>
      <c r="G120" s="108" t="s">
        <v>204</v>
      </c>
      <c r="H120" s="108" t="s">
        <v>221</v>
      </c>
      <c r="I120" s="52" t="s">
        <v>206</v>
      </c>
      <c r="J120" s="837"/>
      <c r="K120" s="812"/>
    </row>
    <row r="121" spans="1:78" ht="20.25" customHeight="1" x14ac:dyDescent="0.25">
      <c r="A121" s="813" t="str">
        <f>DESCRIPCION!A19</f>
        <v>d</v>
      </c>
      <c r="B121" s="530">
        <f>DESCRIPCION!D20</f>
        <v>0</v>
      </c>
      <c r="C121" s="813"/>
      <c r="D121" s="816" t="s">
        <v>207</v>
      </c>
      <c r="E121" s="128" t="s">
        <v>208</v>
      </c>
      <c r="F121" s="69" t="s">
        <v>169</v>
      </c>
      <c r="G121" s="129">
        <f>IF(F121="Asignado",15,0)</f>
        <v>0</v>
      </c>
      <c r="H121" s="818" t="str">
        <f>IF(AND(G128&gt;0,G128&lt;=85),"Débil",IF(AND(G128&gt;85,G128&lt;=95),"Moderado",IF(G128&gt;96,"Fuerte"," ")))</f>
        <v xml:space="preserve"> </v>
      </c>
      <c r="I121" s="821" t="s">
        <v>169</v>
      </c>
      <c r="J121" s="818"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4" t="str">
        <f>IF(J121="Fuerte","NO",IF(J121=" "," ","SI"))</f>
        <v xml:space="preserve"> </v>
      </c>
    </row>
    <row r="122" spans="1:78" ht="27.6" x14ac:dyDescent="0.25">
      <c r="A122" s="814"/>
      <c r="B122" s="531"/>
      <c r="C122" s="814"/>
      <c r="D122" s="817"/>
      <c r="E122" s="102" t="s">
        <v>209</v>
      </c>
      <c r="F122" s="66" t="s">
        <v>169</v>
      </c>
      <c r="G122" s="65">
        <f>IF(F122="Adecuado",15,0)</f>
        <v>0</v>
      </c>
      <c r="H122" s="819"/>
      <c r="I122" s="822"/>
      <c r="J122" s="819"/>
      <c r="K122" s="825"/>
    </row>
    <row r="123" spans="1:78" ht="27.6" x14ac:dyDescent="0.25">
      <c r="A123" s="814"/>
      <c r="B123" s="531"/>
      <c r="C123" s="814"/>
      <c r="D123" s="50" t="s">
        <v>210</v>
      </c>
      <c r="E123" s="102" t="s">
        <v>211</v>
      </c>
      <c r="F123" s="66" t="s">
        <v>169</v>
      </c>
      <c r="G123" s="65">
        <f>IF(F123="Oportuna",15,0)</f>
        <v>0</v>
      </c>
      <c r="H123" s="819"/>
      <c r="I123" s="822"/>
      <c r="J123" s="819"/>
      <c r="K123" s="825"/>
    </row>
    <row r="124" spans="1:78" ht="41.4" x14ac:dyDescent="0.25">
      <c r="A124" s="814"/>
      <c r="B124" s="531"/>
      <c r="C124" s="814"/>
      <c r="D124" s="50" t="s">
        <v>212</v>
      </c>
      <c r="E124" s="102" t="s">
        <v>213</v>
      </c>
      <c r="F124" s="218" t="s">
        <v>169</v>
      </c>
      <c r="G124" s="65">
        <f>IF(F124="Prevenir",15,IF(F124="Detectar",10,0))</f>
        <v>0</v>
      </c>
      <c r="H124" s="819"/>
      <c r="I124" s="822"/>
      <c r="J124" s="819"/>
      <c r="K124" s="825"/>
    </row>
    <row r="125" spans="1:78" ht="27.6" x14ac:dyDescent="0.25">
      <c r="A125" s="814"/>
      <c r="B125" s="531"/>
      <c r="C125" s="814"/>
      <c r="D125" s="50" t="s">
        <v>214</v>
      </c>
      <c r="E125" s="102" t="s">
        <v>215</v>
      </c>
      <c r="F125" s="66" t="s">
        <v>169</v>
      </c>
      <c r="G125" s="65">
        <f>IF(F125="Confiable",15,0)</f>
        <v>0</v>
      </c>
      <c r="H125" s="819"/>
      <c r="I125" s="822"/>
      <c r="J125" s="819"/>
      <c r="K125" s="825"/>
    </row>
    <row r="126" spans="1:78" ht="41.4" x14ac:dyDescent="0.25">
      <c r="A126" s="814"/>
      <c r="B126" s="531"/>
      <c r="C126" s="814"/>
      <c r="D126" s="50" t="s">
        <v>216</v>
      </c>
      <c r="E126" s="102" t="s">
        <v>217</v>
      </c>
      <c r="F126" s="218" t="s">
        <v>169</v>
      </c>
      <c r="G126" s="65">
        <f>IF(F126="Se investigan y se resuelven oportunamente",15,0)</f>
        <v>0</v>
      </c>
      <c r="H126" s="819"/>
      <c r="I126" s="822"/>
      <c r="J126" s="819"/>
      <c r="K126" s="825"/>
    </row>
    <row r="127" spans="1:78" ht="27.6" x14ac:dyDescent="0.25">
      <c r="A127" s="815"/>
      <c r="B127" s="532"/>
      <c r="C127" s="815"/>
      <c r="D127" s="45" t="s">
        <v>218</v>
      </c>
      <c r="E127" s="102" t="s">
        <v>219</v>
      </c>
      <c r="F127" s="66" t="s">
        <v>169</v>
      </c>
      <c r="G127" s="65">
        <f>IF(F127="Completa",10,IF(F127="Incompleta",5,0))</f>
        <v>0</v>
      </c>
      <c r="H127" s="820"/>
      <c r="I127" s="823"/>
      <c r="J127" s="820"/>
      <c r="K127" s="826"/>
    </row>
    <row r="128" spans="1:78" s="60" customFormat="1" ht="15" thickBot="1" x14ac:dyDescent="0.3">
      <c r="A128" s="124"/>
      <c r="B128" s="125"/>
      <c r="C128" s="56"/>
      <c r="D128" s="57"/>
      <c r="E128" s="58" t="s">
        <v>220</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27" t="s">
        <v>82</v>
      </c>
      <c r="B130" s="829" t="s">
        <v>223</v>
      </c>
      <c r="C130" s="831" t="s">
        <v>196</v>
      </c>
      <c r="D130" s="833" t="s">
        <v>197</v>
      </c>
      <c r="E130" s="834"/>
      <c r="F130" s="834"/>
      <c r="G130" s="834"/>
      <c r="H130" s="835"/>
      <c r="I130" s="107" t="s">
        <v>198</v>
      </c>
      <c r="J130" s="836" t="s">
        <v>199</v>
      </c>
      <c r="K130" s="811"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8"/>
      <c r="B131" s="830"/>
      <c r="C131" s="832"/>
      <c r="D131" s="108" t="s">
        <v>201</v>
      </c>
      <c r="E131" s="51" t="s">
        <v>202</v>
      </c>
      <c r="F131" s="108" t="s">
        <v>203</v>
      </c>
      <c r="G131" s="108" t="s">
        <v>204</v>
      </c>
      <c r="H131" s="108" t="s">
        <v>221</v>
      </c>
      <c r="I131" s="52" t="s">
        <v>206</v>
      </c>
      <c r="J131" s="837"/>
      <c r="K131" s="812"/>
    </row>
    <row r="132" spans="1:78" ht="20.25" customHeight="1" x14ac:dyDescent="0.25">
      <c r="A132" s="813" t="str">
        <f>DESCRIPCION!A19</f>
        <v>d</v>
      </c>
      <c r="B132" s="530">
        <f>DESCRIPCION!D21</f>
        <v>0</v>
      </c>
      <c r="C132" s="813"/>
      <c r="D132" s="816" t="s">
        <v>207</v>
      </c>
      <c r="E132" s="128" t="s">
        <v>208</v>
      </c>
      <c r="F132" s="69" t="s">
        <v>169</v>
      </c>
      <c r="G132" s="129">
        <f>IF(F132="Asignado",15,0)</f>
        <v>0</v>
      </c>
      <c r="H132" s="818" t="str">
        <f>IF(AND(G139&gt;0,G139&lt;=85),"Débil",IF(AND(G139&gt;85,G139&lt;=95),"Moderado",IF(G139&gt;96,"Fuerte"," ")))</f>
        <v xml:space="preserve"> </v>
      </c>
      <c r="I132" s="821" t="s">
        <v>169</v>
      </c>
      <c r="J132" s="818"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4" t="str">
        <f>IF(J132="Fuerte","NO",IF(J132=" "," ","SI"))</f>
        <v xml:space="preserve"> </v>
      </c>
    </row>
    <row r="133" spans="1:78" ht="27.6" x14ac:dyDescent="0.25">
      <c r="A133" s="814"/>
      <c r="B133" s="531"/>
      <c r="C133" s="814"/>
      <c r="D133" s="817"/>
      <c r="E133" s="102" t="s">
        <v>209</v>
      </c>
      <c r="F133" s="66" t="s">
        <v>169</v>
      </c>
      <c r="G133" s="65">
        <f>IF(F133="Adecuado",15,0)</f>
        <v>0</v>
      </c>
      <c r="H133" s="819"/>
      <c r="I133" s="822"/>
      <c r="J133" s="819"/>
      <c r="K133" s="825"/>
    </row>
    <row r="134" spans="1:78" ht="27.6" x14ac:dyDescent="0.25">
      <c r="A134" s="814"/>
      <c r="B134" s="531"/>
      <c r="C134" s="814"/>
      <c r="D134" s="50" t="s">
        <v>210</v>
      </c>
      <c r="E134" s="102" t="s">
        <v>211</v>
      </c>
      <c r="F134" s="66" t="s">
        <v>169</v>
      </c>
      <c r="G134" s="65">
        <f>IF(F134="Oportuna",15,0)</f>
        <v>0</v>
      </c>
      <c r="H134" s="819"/>
      <c r="I134" s="822"/>
      <c r="J134" s="819"/>
      <c r="K134" s="825"/>
    </row>
    <row r="135" spans="1:78" ht="41.4" x14ac:dyDescent="0.25">
      <c r="A135" s="814"/>
      <c r="B135" s="531"/>
      <c r="C135" s="814"/>
      <c r="D135" s="50" t="s">
        <v>212</v>
      </c>
      <c r="E135" s="102" t="s">
        <v>213</v>
      </c>
      <c r="F135" s="218" t="s">
        <v>169</v>
      </c>
      <c r="G135" s="65">
        <f>IF(F135="Prevenir",15,IF(F135="Detectar",10,0))</f>
        <v>0</v>
      </c>
      <c r="H135" s="819"/>
      <c r="I135" s="822"/>
      <c r="J135" s="819"/>
      <c r="K135" s="825"/>
    </row>
    <row r="136" spans="1:78" ht="27.6" x14ac:dyDescent="0.25">
      <c r="A136" s="814"/>
      <c r="B136" s="531"/>
      <c r="C136" s="814"/>
      <c r="D136" s="50" t="s">
        <v>214</v>
      </c>
      <c r="E136" s="102" t="s">
        <v>215</v>
      </c>
      <c r="F136" s="66" t="s">
        <v>169</v>
      </c>
      <c r="G136" s="65">
        <f>IF(F136="Confiable",15,0)</f>
        <v>0</v>
      </c>
      <c r="H136" s="819"/>
      <c r="I136" s="822"/>
      <c r="J136" s="819"/>
      <c r="K136" s="825"/>
    </row>
    <row r="137" spans="1:78" ht="41.4" x14ac:dyDescent="0.25">
      <c r="A137" s="814"/>
      <c r="B137" s="531"/>
      <c r="C137" s="814"/>
      <c r="D137" s="50" t="s">
        <v>216</v>
      </c>
      <c r="E137" s="102" t="s">
        <v>217</v>
      </c>
      <c r="F137" s="218" t="s">
        <v>169</v>
      </c>
      <c r="G137" s="65">
        <f>IF(F137="Se investigan y se resuelven oportunamente",15,0)</f>
        <v>0</v>
      </c>
      <c r="H137" s="819"/>
      <c r="I137" s="822"/>
      <c r="J137" s="819"/>
      <c r="K137" s="825"/>
    </row>
    <row r="138" spans="1:78" ht="27.6" x14ac:dyDescent="0.25">
      <c r="A138" s="815"/>
      <c r="B138" s="532"/>
      <c r="C138" s="815"/>
      <c r="D138" s="45" t="s">
        <v>218</v>
      </c>
      <c r="E138" s="102" t="s">
        <v>219</v>
      </c>
      <c r="F138" s="66" t="s">
        <v>169</v>
      </c>
      <c r="G138" s="65">
        <f>IF(F138="Completa",10,IF(F138="Incompleta",5,0))</f>
        <v>0</v>
      </c>
      <c r="H138" s="820"/>
      <c r="I138" s="823"/>
      <c r="J138" s="820"/>
      <c r="K138" s="826"/>
    </row>
    <row r="139" spans="1:78" ht="15" thickBot="1" x14ac:dyDescent="0.3">
      <c r="A139" s="124"/>
      <c r="B139" s="125"/>
      <c r="C139" s="56"/>
      <c r="D139" s="57"/>
      <c r="E139" s="58" t="s">
        <v>220</v>
      </c>
      <c r="F139" s="16"/>
      <c r="G139" s="16">
        <f>SUM(G132:G138)</f>
        <v>0</v>
      </c>
      <c r="H139" s="133"/>
      <c r="I139" s="134"/>
      <c r="J139" s="134"/>
      <c r="K139" s="135"/>
    </row>
    <row r="140" spans="1:78" ht="14.4" thickBot="1" x14ac:dyDescent="0.3">
      <c r="A140" s="55"/>
    </row>
    <row r="141" spans="1:78" s="54" customFormat="1" ht="30" customHeight="1" x14ac:dyDescent="0.3">
      <c r="A141" s="827" t="s">
        <v>82</v>
      </c>
      <c r="B141" s="829" t="s">
        <v>223</v>
      </c>
      <c r="C141" s="831" t="s">
        <v>196</v>
      </c>
      <c r="D141" s="833" t="s">
        <v>197</v>
      </c>
      <c r="E141" s="834"/>
      <c r="F141" s="834"/>
      <c r="G141" s="834"/>
      <c r="H141" s="835"/>
      <c r="I141" s="107" t="s">
        <v>198</v>
      </c>
      <c r="J141" s="836" t="s">
        <v>199</v>
      </c>
      <c r="K141" s="811" t="s">
        <v>200</v>
      </c>
    </row>
    <row r="142" spans="1:78" s="54" customFormat="1" ht="55.8" thickBot="1" x14ac:dyDescent="0.35">
      <c r="A142" s="828"/>
      <c r="B142" s="830"/>
      <c r="C142" s="832"/>
      <c r="D142" s="108" t="s">
        <v>201</v>
      </c>
      <c r="E142" s="51" t="s">
        <v>202</v>
      </c>
      <c r="F142" s="108" t="s">
        <v>203</v>
      </c>
      <c r="G142" s="108" t="s">
        <v>204</v>
      </c>
      <c r="H142" s="108" t="s">
        <v>221</v>
      </c>
      <c r="I142" s="52" t="s">
        <v>206</v>
      </c>
      <c r="J142" s="837"/>
      <c r="K142" s="812"/>
    </row>
    <row r="143" spans="1:78" ht="20.25" customHeight="1" x14ac:dyDescent="0.25">
      <c r="A143" s="813" t="str">
        <f>DESCRIPCION!A22</f>
        <v>e</v>
      </c>
      <c r="B143" s="530">
        <f>DESCRIPCION!D22</f>
        <v>0</v>
      </c>
      <c r="C143" s="813"/>
      <c r="D143" s="816" t="s">
        <v>207</v>
      </c>
      <c r="E143" s="128" t="s">
        <v>208</v>
      </c>
      <c r="F143" s="69" t="s">
        <v>169</v>
      </c>
      <c r="G143" s="129">
        <f>IF(F143="Asignado",15,0)</f>
        <v>0</v>
      </c>
      <c r="H143" s="818" t="str">
        <f>IF(AND(G150&gt;0,G150&lt;=85),"Débil",IF(AND(G150&gt;85,G150&lt;=95),"Moderado",IF(G150&gt;96,"Fuerte"," ")))</f>
        <v xml:space="preserve"> </v>
      </c>
      <c r="I143" s="821" t="s">
        <v>169</v>
      </c>
      <c r="J143" s="818"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4" t="str">
        <f>IF(J143="Fuerte","NO",IF(J143=" "," ","SI"))</f>
        <v xml:space="preserve"> </v>
      </c>
    </row>
    <row r="144" spans="1:78" ht="27.6" x14ac:dyDescent="0.25">
      <c r="A144" s="814"/>
      <c r="B144" s="531"/>
      <c r="C144" s="814"/>
      <c r="D144" s="817"/>
      <c r="E144" s="102" t="s">
        <v>209</v>
      </c>
      <c r="F144" s="66" t="s">
        <v>169</v>
      </c>
      <c r="G144" s="65">
        <f>IF(F144="Adecuado",15,0)</f>
        <v>0</v>
      </c>
      <c r="H144" s="819"/>
      <c r="I144" s="822"/>
      <c r="J144" s="819"/>
      <c r="K144" s="825"/>
    </row>
    <row r="145" spans="1:98" ht="27.6" x14ac:dyDescent="0.25">
      <c r="A145" s="814"/>
      <c r="B145" s="531"/>
      <c r="C145" s="814"/>
      <c r="D145" s="50" t="s">
        <v>210</v>
      </c>
      <c r="E145" s="102" t="s">
        <v>211</v>
      </c>
      <c r="F145" s="66" t="s">
        <v>169</v>
      </c>
      <c r="G145" s="65">
        <f>IF(F145="Oportuna",15,0)</f>
        <v>0</v>
      </c>
      <c r="H145" s="819"/>
      <c r="I145" s="822"/>
      <c r="J145" s="819"/>
      <c r="K145" s="825"/>
    </row>
    <row r="146" spans="1:98" ht="41.4" x14ac:dyDescent="0.25">
      <c r="A146" s="814"/>
      <c r="B146" s="531"/>
      <c r="C146" s="814"/>
      <c r="D146" s="50" t="s">
        <v>212</v>
      </c>
      <c r="E146" s="102" t="s">
        <v>213</v>
      </c>
      <c r="F146" s="218" t="s">
        <v>169</v>
      </c>
      <c r="G146" s="65">
        <f>IF(F146="Prevenir",15,IF(F146="Detectar",10,0))</f>
        <v>0</v>
      </c>
      <c r="H146" s="819"/>
      <c r="I146" s="822"/>
      <c r="J146" s="819"/>
      <c r="K146" s="825"/>
    </row>
    <row r="147" spans="1:98" ht="27.6" x14ac:dyDescent="0.25">
      <c r="A147" s="814"/>
      <c r="B147" s="531"/>
      <c r="C147" s="814"/>
      <c r="D147" s="50" t="s">
        <v>214</v>
      </c>
      <c r="E147" s="102" t="s">
        <v>215</v>
      </c>
      <c r="F147" s="66" t="s">
        <v>169</v>
      </c>
      <c r="G147" s="65">
        <f>IF(F147="Confiable",15,0)</f>
        <v>0</v>
      </c>
      <c r="H147" s="819"/>
      <c r="I147" s="822"/>
      <c r="J147" s="819"/>
      <c r="K147" s="825"/>
    </row>
    <row r="148" spans="1:98" ht="41.4" x14ac:dyDescent="0.25">
      <c r="A148" s="814"/>
      <c r="B148" s="531"/>
      <c r="C148" s="814"/>
      <c r="D148" s="50" t="s">
        <v>216</v>
      </c>
      <c r="E148" s="102" t="s">
        <v>217</v>
      </c>
      <c r="F148" s="218" t="s">
        <v>169</v>
      </c>
      <c r="G148" s="65">
        <f>IF(F148="Se investigan y se resuelven oportunamente",15,0)</f>
        <v>0</v>
      </c>
      <c r="H148" s="819"/>
      <c r="I148" s="822"/>
      <c r="J148" s="819"/>
      <c r="K148" s="825"/>
    </row>
    <row r="149" spans="1:98" ht="27.6" x14ac:dyDescent="0.25">
      <c r="A149" s="815"/>
      <c r="B149" s="532"/>
      <c r="C149" s="815"/>
      <c r="D149" s="45" t="s">
        <v>218</v>
      </c>
      <c r="E149" s="102" t="s">
        <v>219</v>
      </c>
      <c r="F149" s="66" t="s">
        <v>169</v>
      </c>
      <c r="G149" s="65">
        <f>IF(F149="Completa",10,IF(F149="Incompleta",5,0))</f>
        <v>0</v>
      </c>
      <c r="H149" s="820"/>
      <c r="I149" s="823"/>
      <c r="J149" s="820"/>
      <c r="K149" s="826"/>
    </row>
    <row r="150" spans="1:98" s="60" customFormat="1" ht="15" thickBot="1" x14ac:dyDescent="0.3">
      <c r="A150" s="124"/>
      <c r="B150" s="125"/>
      <c r="C150" s="56"/>
      <c r="D150" s="57"/>
      <c r="E150" s="58" t="s">
        <v>220</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27" t="s">
        <v>82</v>
      </c>
      <c r="B152" s="829" t="s">
        <v>223</v>
      </c>
      <c r="C152" s="831" t="s">
        <v>196</v>
      </c>
      <c r="D152" s="833" t="s">
        <v>197</v>
      </c>
      <c r="E152" s="834"/>
      <c r="F152" s="834"/>
      <c r="G152" s="834"/>
      <c r="H152" s="835"/>
      <c r="I152" s="107" t="s">
        <v>198</v>
      </c>
      <c r="J152" s="836" t="s">
        <v>199</v>
      </c>
      <c r="K152" s="811" t="s">
        <v>200</v>
      </c>
    </row>
    <row r="153" spans="1:98" ht="55.8" thickBot="1" x14ac:dyDescent="0.3">
      <c r="A153" s="828"/>
      <c r="B153" s="830"/>
      <c r="C153" s="832"/>
      <c r="D153" s="108" t="s">
        <v>201</v>
      </c>
      <c r="E153" s="51" t="s">
        <v>202</v>
      </c>
      <c r="F153" s="108" t="s">
        <v>203</v>
      </c>
      <c r="G153" s="108" t="s">
        <v>204</v>
      </c>
      <c r="H153" s="108" t="s">
        <v>221</v>
      </c>
      <c r="I153" s="52" t="s">
        <v>206</v>
      </c>
      <c r="J153" s="837"/>
      <c r="K153" s="812"/>
    </row>
    <row r="154" spans="1:98" x14ac:dyDescent="0.25">
      <c r="A154" s="813" t="str">
        <f>DESCRIPCION!A22</f>
        <v>e</v>
      </c>
      <c r="B154" s="530">
        <f>DESCRIPCION!D23</f>
        <v>0</v>
      </c>
      <c r="C154" s="813"/>
      <c r="D154" s="816" t="s">
        <v>207</v>
      </c>
      <c r="E154" s="128" t="s">
        <v>208</v>
      </c>
      <c r="F154" s="69" t="s">
        <v>169</v>
      </c>
      <c r="G154" s="129">
        <f>IF(F154="Asignado",15,0)</f>
        <v>0</v>
      </c>
      <c r="H154" s="818" t="str">
        <f>IF(AND(G161&gt;0,G161&lt;=85),"Débil",IF(AND(G161&gt;85,G161&lt;=95),"Moderado",IF(G161&gt;96,"Fuerte"," ")))</f>
        <v xml:space="preserve"> </v>
      </c>
      <c r="I154" s="821" t="s">
        <v>169</v>
      </c>
      <c r="J154" s="818"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4" t="str">
        <f>IF(J154="Fuerte","NO",IF(J154=" "," ","SI"))</f>
        <v xml:space="preserve"> </v>
      </c>
    </row>
    <row r="155" spans="1:98" ht="27.6" x14ac:dyDescent="0.25">
      <c r="A155" s="814"/>
      <c r="B155" s="531"/>
      <c r="C155" s="814"/>
      <c r="D155" s="817"/>
      <c r="E155" s="102" t="s">
        <v>209</v>
      </c>
      <c r="F155" s="66" t="s">
        <v>169</v>
      </c>
      <c r="G155" s="65">
        <f>IF(F155="Adecuado",15,0)</f>
        <v>0</v>
      </c>
      <c r="H155" s="819"/>
      <c r="I155" s="822"/>
      <c r="J155" s="819"/>
      <c r="K155" s="825"/>
    </row>
    <row r="156" spans="1:98" ht="27.6" x14ac:dyDescent="0.25">
      <c r="A156" s="814"/>
      <c r="B156" s="531"/>
      <c r="C156" s="814"/>
      <c r="D156" s="50" t="s">
        <v>210</v>
      </c>
      <c r="E156" s="102" t="s">
        <v>211</v>
      </c>
      <c r="F156" s="66" t="s">
        <v>169</v>
      </c>
      <c r="G156" s="65">
        <f>IF(F156="Oportuna",15,0)</f>
        <v>0</v>
      </c>
      <c r="H156" s="819"/>
      <c r="I156" s="822"/>
      <c r="J156" s="819"/>
      <c r="K156" s="825"/>
    </row>
    <row r="157" spans="1:98" ht="41.4" x14ac:dyDescent="0.25">
      <c r="A157" s="814"/>
      <c r="B157" s="531"/>
      <c r="C157" s="814"/>
      <c r="D157" s="50" t="s">
        <v>212</v>
      </c>
      <c r="E157" s="102" t="s">
        <v>213</v>
      </c>
      <c r="F157" s="218" t="s">
        <v>169</v>
      </c>
      <c r="G157" s="65">
        <f>IF(F157="Prevenir",15,IF(F157="Detectar",10,0))</f>
        <v>0</v>
      </c>
      <c r="H157" s="819"/>
      <c r="I157" s="822"/>
      <c r="J157" s="819"/>
      <c r="K157" s="825"/>
    </row>
    <row r="158" spans="1:98" ht="27.6" x14ac:dyDescent="0.25">
      <c r="A158" s="814"/>
      <c r="B158" s="531"/>
      <c r="C158" s="814"/>
      <c r="D158" s="50" t="s">
        <v>214</v>
      </c>
      <c r="E158" s="102" t="s">
        <v>215</v>
      </c>
      <c r="F158" s="66" t="s">
        <v>169</v>
      </c>
      <c r="G158" s="65">
        <f>IF(F158="Confiable",15,0)</f>
        <v>0</v>
      </c>
      <c r="H158" s="819"/>
      <c r="I158" s="822"/>
      <c r="J158" s="819"/>
      <c r="K158" s="825"/>
    </row>
    <row r="159" spans="1:98" ht="41.4" x14ac:dyDescent="0.25">
      <c r="A159" s="814"/>
      <c r="B159" s="531"/>
      <c r="C159" s="814"/>
      <c r="D159" s="50" t="s">
        <v>216</v>
      </c>
      <c r="E159" s="102" t="s">
        <v>217</v>
      </c>
      <c r="F159" s="218" t="s">
        <v>169</v>
      </c>
      <c r="G159" s="65">
        <f>IF(F159="Se investigan y se resuelven oportunamente",15,0)</f>
        <v>0</v>
      </c>
      <c r="H159" s="819"/>
      <c r="I159" s="822"/>
      <c r="J159" s="819"/>
      <c r="K159" s="825"/>
    </row>
    <row r="160" spans="1:98" ht="27.6" x14ac:dyDescent="0.25">
      <c r="A160" s="815"/>
      <c r="B160" s="532"/>
      <c r="C160" s="815"/>
      <c r="D160" s="45" t="s">
        <v>218</v>
      </c>
      <c r="E160" s="102" t="s">
        <v>219</v>
      </c>
      <c r="F160" s="66" t="s">
        <v>169</v>
      </c>
      <c r="G160" s="65">
        <f>IF(F160="Completa",10,IF(F160="Incompleta",5,0))</f>
        <v>0</v>
      </c>
      <c r="H160" s="820"/>
      <c r="I160" s="823"/>
      <c r="J160" s="820"/>
      <c r="K160" s="826"/>
    </row>
    <row r="161" spans="1:11" ht="15" thickBot="1" x14ac:dyDescent="0.3">
      <c r="A161" s="124"/>
      <c r="B161" s="125"/>
      <c r="C161" s="56"/>
      <c r="D161" s="57"/>
      <c r="E161" s="58" t="s">
        <v>220</v>
      </c>
      <c r="F161" s="16"/>
      <c r="G161" s="16">
        <f>SUM(G154:G160)</f>
        <v>0</v>
      </c>
      <c r="H161" s="133"/>
      <c r="I161" s="134"/>
      <c r="J161" s="134"/>
      <c r="K161" s="135"/>
    </row>
    <row r="162" spans="1:11" ht="14.4" thickBot="1" x14ac:dyDescent="0.3"/>
    <row r="163" spans="1:11" ht="30" customHeight="1" x14ac:dyDescent="0.25">
      <c r="A163" s="827" t="s">
        <v>82</v>
      </c>
      <c r="B163" s="829" t="s">
        <v>223</v>
      </c>
      <c r="C163" s="831" t="s">
        <v>196</v>
      </c>
      <c r="D163" s="833" t="s">
        <v>197</v>
      </c>
      <c r="E163" s="834"/>
      <c r="F163" s="834"/>
      <c r="G163" s="834"/>
      <c r="H163" s="835"/>
      <c r="I163" s="107" t="s">
        <v>198</v>
      </c>
      <c r="J163" s="836" t="s">
        <v>199</v>
      </c>
      <c r="K163" s="811" t="s">
        <v>200</v>
      </c>
    </row>
    <row r="164" spans="1:11" ht="55.8" thickBot="1" x14ac:dyDescent="0.3">
      <c r="A164" s="828"/>
      <c r="B164" s="830"/>
      <c r="C164" s="832"/>
      <c r="D164" s="108" t="s">
        <v>201</v>
      </c>
      <c r="E164" s="51" t="s">
        <v>202</v>
      </c>
      <c r="F164" s="108" t="s">
        <v>203</v>
      </c>
      <c r="G164" s="108" t="s">
        <v>204</v>
      </c>
      <c r="H164" s="108" t="s">
        <v>221</v>
      </c>
      <c r="I164" s="52" t="s">
        <v>206</v>
      </c>
      <c r="J164" s="837"/>
      <c r="K164" s="812"/>
    </row>
    <row r="165" spans="1:11" ht="14.25" customHeight="1" x14ac:dyDescent="0.25">
      <c r="A165" s="813" t="str">
        <f>DESCRIPCION!A22</f>
        <v>e</v>
      </c>
      <c r="B165" s="530">
        <f>DESCRIPCION!D24</f>
        <v>0</v>
      </c>
      <c r="C165" s="813"/>
      <c r="D165" s="816" t="s">
        <v>207</v>
      </c>
      <c r="E165" s="128" t="s">
        <v>208</v>
      </c>
      <c r="F165" s="69" t="s">
        <v>169</v>
      </c>
      <c r="G165" s="129">
        <f>IF(F165="Asignado",15,0)</f>
        <v>0</v>
      </c>
      <c r="H165" s="818" t="str">
        <f>IF(AND(G172&gt;0,G172&lt;=85),"Débil",IF(AND(G172&gt;85,G172&lt;=95),"Moderado",IF(G172&gt;96,"Fuerte"," ")))</f>
        <v xml:space="preserve"> </v>
      </c>
      <c r="I165" s="821" t="s">
        <v>169</v>
      </c>
      <c r="J165" s="818"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4" t="str">
        <f>IF(J165="Fuerte","NO",IF(J165=" "," ","SI"))</f>
        <v xml:space="preserve"> </v>
      </c>
    </row>
    <row r="166" spans="1:11" ht="27.6" x14ac:dyDescent="0.25">
      <c r="A166" s="814"/>
      <c r="B166" s="531"/>
      <c r="C166" s="814"/>
      <c r="D166" s="817"/>
      <c r="E166" s="102" t="s">
        <v>209</v>
      </c>
      <c r="F166" s="66" t="s">
        <v>169</v>
      </c>
      <c r="G166" s="65">
        <f>IF(F166="Adecuado",15,0)</f>
        <v>0</v>
      </c>
      <c r="H166" s="819"/>
      <c r="I166" s="822"/>
      <c r="J166" s="819"/>
      <c r="K166" s="825"/>
    </row>
    <row r="167" spans="1:11" ht="27.6" x14ac:dyDescent="0.25">
      <c r="A167" s="814"/>
      <c r="B167" s="531"/>
      <c r="C167" s="814"/>
      <c r="D167" s="50" t="s">
        <v>210</v>
      </c>
      <c r="E167" s="102" t="s">
        <v>211</v>
      </c>
      <c r="F167" s="66" t="s">
        <v>169</v>
      </c>
      <c r="G167" s="65">
        <f>IF(F167="Oportuna",15,0)</f>
        <v>0</v>
      </c>
      <c r="H167" s="819"/>
      <c r="I167" s="822"/>
      <c r="J167" s="819"/>
      <c r="K167" s="825"/>
    </row>
    <row r="168" spans="1:11" ht="41.4" x14ac:dyDescent="0.25">
      <c r="A168" s="814"/>
      <c r="B168" s="531"/>
      <c r="C168" s="814"/>
      <c r="D168" s="50" t="s">
        <v>212</v>
      </c>
      <c r="E168" s="102" t="s">
        <v>213</v>
      </c>
      <c r="F168" s="218" t="s">
        <v>169</v>
      </c>
      <c r="G168" s="65">
        <f>IF(F168="Prevenir",15,IF(F168="Detectar",10,0))</f>
        <v>0</v>
      </c>
      <c r="H168" s="819"/>
      <c r="I168" s="822"/>
      <c r="J168" s="819"/>
      <c r="K168" s="825"/>
    </row>
    <row r="169" spans="1:11" ht="27.6" x14ac:dyDescent="0.25">
      <c r="A169" s="814"/>
      <c r="B169" s="531"/>
      <c r="C169" s="814"/>
      <c r="D169" s="50" t="s">
        <v>214</v>
      </c>
      <c r="E169" s="102" t="s">
        <v>215</v>
      </c>
      <c r="F169" s="66" t="s">
        <v>169</v>
      </c>
      <c r="G169" s="65">
        <f>IF(F169="Confiable",15,0)</f>
        <v>0</v>
      </c>
      <c r="H169" s="819"/>
      <c r="I169" s="822"/>
      <c r="J169" s="819"/>
      <c r="K169" s="825"/>
    </row>
    <row r="170" spans="1:11" ht="41.4" x14ac:dyDescent="0.25">
      <c r="A170" s="814"/>
      <c r="B170" s="531"/>
      <c r="C170" s="814"/>
      <c r="D170" s="50" t="s">
        <v>216</v>
      </c>
      <c r="E170" s="102" t="s">
        <v>217</v>
      </c>
      <c r="F170" s="218" t="s">
        <v>169</v>
      </c>
      <c r="G170" s="65">
        <f>IF(F170="Se investigan y se resuelven oportunamente",15,0)</f>
        <v>0</v>
      </c>
      <c r="H170" s="819"/>
      <c r="I170" s="822"/>
      <c r="J170" s="819"/>
      <c r="K170" s="825"/>
    </row>
    <row r="171" spans="1:11" ht="27.6" x14ac:dyDescent="0.25">
      <c r="A171" s="815"/>
      <c r="B171" s="532"/>
      <c r="C171" s="815"/>
      <c r="D171" s="45" t="s">
        <v>218</v>
      </c>
      <c r="E171" s="102" t="s">
        <v>219</v>
      </c>
      <c r="F171" s="66" t="s">
        <v>169</v>
      </c>
      <c r="G171" s="65">
        <f>IF(F171="Completa",10,IF(F171="Incompleta",5,0))</f>
        <v>0</v>
      </c>
      <c r="H171" s="820"/>
      <c r="I171" s="823"/>
      <c r="J171" s="820"/>
      <c r="K171" s="826"/>
    </row>
    <row r="172" spans="1:11" ht="15" thickBot="1" x14ac:dyDescent="0.3">
      <c r="A172" s="124"/>
      <c r="B172" s="125"/>
      <c r="C172" s="56"/>
      <c r="D172" s="57"/>
      <c r="E172" s="58" t="s">
        <v>220</v>
      </c>
      <c r="F172" s="16"/>
      <c r="G172" s="16">
        <f>SUM(G165:G171)</f>
        <v>0</v>
      </c>
      <c r="H172" s="133"/>
      <c r="I172" s="134"/>
      <c r="J172" s="134"/>
      <c r="K172" s="135"/>
    </row>
    <row r="173" spans="1:11" ht="14.4" thickBot="1" x14ac:dyDescent="0.3"/>
    <row r="174" spans="1:11" ht="27.6" x14ac:dyDescent="0.25">
      <c r="A174" s="827" t="s">
        <v>82</v>
      </c>
      <c r="B174" s="829" t="s">
        <v>223</v>
      </c>
      <c r="C174" s="831" t="s">
        <v>196</v>
      </c>
      <c r="D174" s="833" t="s">
        <v>197</v>
      </c>
      <c r="E174" s="834"/>
      <c r="F174" s="834"/>
      <c r="G174" s="834"/>
      <c r="H174" s="835"/>
      <c r="I174" s="107" t="s">
        <v>198</v>
      </c>
      <c r="J174" s="836" t="s">
        <v>199</v>
      </c>
      <c r="K174" s="811" t="s">
        <v>200</v>
      </c>
    </row>
    <row r="175" spans="1:11" ht="55.8" thickBot="1" x14ac:dyDescent="0.3">
      <c r="A175" s="828"/>
      <c r="B175" s="830"/>
      <c r="C175" s="832"/>
      <c r="D175" s="108" t="s">
        <v>201</v>
      </c>
      <c r="E175" s="51" t="s">
        <v>202</v>
      </c>
      <c r="F175" s="108" t="s">
        <v>203</v>
      </c>
      <c r="G175" s="108" t="s">
        <v>204</v>
      </c>
      <c r="H175" s="108" t="s">
        <v>221</v>
      </c>
      <c r="I175" s="52" t="s">
        <v>206</v>
      </c>
      <c r="J175" s="837"/>
      <c r="K175" s="812"/>
    </row>
    <row r="176" spans="1:11" x14ac:dyDescent="0.25">
      <c r="A176" s="813" t="str">
        <f>DESCRIPCION!A25</f>
        <v>f</v>
      </c>
      <c r="B176" s="530">
        <f>DESCRIPCION!D25</f>
        <v>0</v>
      </c>
      <c r="C176" s="813"/>
      <c r="D176" s="816" t="s">
        <v>207</v>
      </c>
      <c r="E176" s="128" t="s">
        <v>208</v>
      </c>
      <c r="F176" s="69" t="s">
        <v>171</v>
      </c>
      <c r="G176" s="129">
        <f>IF(F176="Asignado",15,0)</f>
        <v>0</v>
      </c>
      <c r="H176" s="818" t="str">
        <f>IF(AND(G183&gt;0,G183&lt;=85),"Débil",IF(AND(G183&gt;85,G183&lt;=95),"Moderado",IF(G183&gt;96,"Fuerte"," ")))</f>
        <v>Débil</v>
      </c>
      <c r="I176" s="821" t="s">
        <v>192</v>
      </c>
      <c r="J176" s="818"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4" t="str">
        <f>IF(J176="Fuerte","NO",IF(J176=" "," ","SI"))</f>
        <v>SI</v>
      </c>
    </row>
    <row r="177" spans="1:11" ht="27.6" x14ac:dyDescent="0.25">
      <c r="A177" s="814"/>
      <c r="B177" s="531"/>
      <c r="C177" s="814"/>
      <c r="D177" s="817"/>
      <c r="E177" s="102" t="s">
        <v>209</v>
      </c>
      <c r="F177" s="66" t="s">
        <v>172</v>
      </c>
      <c r="G177" s="65">
        <f>IF(F177="Adecuado",15,0)</f>
        <v>15</v>
      </c>
      <c r="H177" s="819"/>
      <c r="I177" s="822"/>
      <c r="J177" s="819"/>
      <c r="K177" s="825"/>
    </row>
    <row r="178" spans="1:11" ht="27.6" x14ac:dyDescent="0.25">
      <c r="A178" s="814"/>
      <c r="B178" s="531"/>
      <c r="C178" s="814"/>
      <c r="D178" s="50" t="s">
        <v>210</v>
      </c>
      <c r="E178" s="102" t="s">
        <v>211</v>
      </c>
      <c r="F178" s="66" t="s">
        <v>175</v>
      </c>
      <c r="G178" s="65">
        <f>IF(F178="Oportuna",15,0)</f>
        <v>15</v>
      </c>
      <c r="H178" s="819"/>
      <c r="I178" s="822"/>
      <c r="J178" s="819"/>
      <c r="K178" s="825"/>
    </row>
    <row r="179" spans="1:11" ht="41.4" x14ac:dyDescent="0.25">
      <c r="A179" s="814"/>
      <c r="B179" s="531"/>
      <c r="C179" s="814"/>
      <c r="D179" s="50" t="s">
        <v>212</v>
      </c>
      <c r="E179" s="102" t="s">
        <v>213</v>
      </c>
      <c r="F179" s="218" t="s">
        <v>169</v>
      </c>
      <c r="G179" s="65">
        <f>IF(F179="Prevenir",15,IF(F179="Detectar",10,0))</f>
        <v>0</v>
      </c>
      <c r="H179" s="819"/>
      <c r="I179" s="822"/>
      <c r="J179" s="819"/>
      <c r="K179" s="825"/>
    </row>
    <row r="180" spans="1:11" ht="27.6" x14ac:dyDescent="0.25">
      <c r="A180" s="814"/>
      <c r="B180" s="531"/>
      <c r="C180" s="814"/>
      <c r="D180" s="50" t="s">
        <v>214</v>
      </c>
      <c r="E180" s="102" t="s">
        <v>215</v>
      </c>
      <c r="F180" s="66" t="s">
        <v>169</v>
      </c>
      <c r="G180" s="65">
        <f>IF(F180="Confiable",15,0)</f>
        <v>0</v>
      </c>
      <c r="H180" s="819"/>
      <c r="I180" s="822"/>
      <c r="J180" s="819"/>
      <c r="K180" s="825"/>
    </row>
    <row r="181" spans="1:11" ht="41.4" x14ac:dyDescent="0.25">
      <c r="A181" s="814"/>
      <c r="B181" s="531"/>
      <c r="C181" s="814"/>
      <c r="D181" s="50" t="s">
        <v>216</v>
      </c>
      <c r="E181" s="102" t="s">
        <v>217</v>
      </c>
      <c r="F181" s="218" t="s">
        <v>169</v>
      </c>
      <c r="G181" s="65">
        <f>IF(F181="Se investigan y se resuelven oportunamente",15,0)</f>
        <v>0</v>
      </c>
      <c r="H181" s="819"/>
      <c r="I181" s="822"/>
      <c r="J181" s="819"/>
      <c r="K181" s="825"/>
    </row>
    <row r="182" spans="1:11" ht="27.6" x14ac:dyDescent="0.25">
      <c r="A182" s="815"/>
      <c r="B182" s="532"/>
      <c r="C182" s="815"/>
      <c r="D182" s="45" t="s">
        <v>218</v>
      </c>
      <c r="E182" s="102" t="s">
        <v>219</v>
      </c>
      <c r="F182" s="66" t="s">
        <v>169</v>
      </c>
      <c r="G182" s="65">
        <f>IF(F182="Completa",10,IF(F182="Incompleta",5,0))</f>
        <v>0</v>
      </c>
      <c r="H182" s="820"/>
      <c r="I182" s="823"/>
      <c r="J182" s="820"/>
      <c r="K182" s="826"/>
    </row>
    <row r="183" spans="1:11" ht="15" thickBot="1" x14ac:dyDescent="0.3">
      <c r="A183" s="124"/>
      <c r="B183" s="125"/>
      <c r="C183" s="56"/>
      <c r="D183" s="57"/>
      <c r="E183" s="58" t="s">
        <v>220</v>
      </c>
      <c r="F183" s="16"/>
      <c r="G183" s="16">
        <f>SUM(G176:G182)</f>
        <v>30</v>
      </c>
      <c r="H183" s="133"/>
      <c r="I183" s="134"/>
      <c r="J183" s="134"/>
      <c r="K183" s="135"/>
    </row>
    <row r="184" spans="1:11" ht="14.4" thickBot="1" x14ac:dyDescent="0.3"/>
    <row r="185" spans="1:11" ht="27.6" x14ac:dyDescent="0.25">
      <c r="A185" s="827" t="s">
        <v>82</v>
      </c>
      <c r="B185" s="829" t="s">
        <v>223</v>
      </c>
      <c r="C185" s="831" t="s">
        <v>196</v>
      </c>
      <c r="D185" s="833" t="s">
        <v>197</v>
      </c>
      <c r="E185" s="834"/>
      <c r="F185" s="834"/>
      <c r="G185" s="834"/>
      <c r="H185" s="835"/>
      <c r="I185" s="107" t="s">
        <v>198</v>
      </c>
      <c r="J185" s="836" t="s">
        <v>199</v>
      </c>
      <c r="K185" s="811" t="s">
        <v>200</v>
      </c>
    </row>
    <row r="186" spans="1:11" ht="55.8" thickBot="1" x14ac:dyDescent="0.3">
      <c r="A186" s="828"/>
      <c r="B186" s="830"/>
      <c r="C186" s="832"/>
      <c r="D186" s="108" t="s">
        <v>201</v>
      </c>
      <c r="E186" s="51" t="s">
        <v>202</v>
      </c>
      <c r="F186" s="108" t="s">
        <v>203</v>
      </c>
      <c r="G186" s="108" t="s">
        <v>204</v>
      </c>
      <c r="H186" s="108" t="s">
        <v>221</v>
      </c>
      <c r="I186" s="52" t="s">
        <v>206</v>
      </c>
      <c r="J186" s="837"/>
      <c r="K186" s="812"/>
    </row>
    <row r="187" spans="1:11" x14ac:dyDescent="0.25">
      <c r="A187" s="813" t="str">
        <f>DESCRIPCION!A25</f>
        <v>f</v>
      </c>
      <c r="B187" s="530">
        <f>DESCRIPCION!D26</f>
        <v>0</v>
      </c>
      <c r="C187" s="813"/>
      <c r="D187" s="816" t="s">
        <v>207</v>
      </c>
      <c r="E187" s="128" t="s">
        <v>208</v>
      </c>
      <c r="F187" s="69" t="s">
        <v>169</v>
      </c>
      <c r="G187" s="129">
        <f>IF(F187="Asignado",15,0)</f>
        <v>0</v>
      </c>
      <c r="H187" s="818" t="str">
        <f>IF(AND(G194&gt;0,G194&lt;=85),"Débil",IF(AND(G194&gt;85,G194&lt;=95),"Moderado",IF(G194&gt;96,"Fuerte"," ")))</f>
        <v xml:space="preserve"> </v>
      </c>
      <c r="I187" s="821" t="s">
        <v>169</v>
      </c>
      <c r="J187" s="818"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4" t="str">
        <f>IF(J187="Fuerte","NO",IF(J187=" "," ","SI"))</f>
        <v xml:space="preserve"> </v>
      </c>
    </row>
    <row r="188" spans="1:11" ht="27.6" x14ac:dyDescent="0.25">
      <c r="A188" s="814"/>
      <c r="B188" s="531"/>
      <c r="C188" s="814"/>
      <c r="D188" s="817"/>
      <c r="E188" s="102" t="s">
        <v>209</v>
      </c>
      <c r="F188" s="66" t="s">
        <v>169</v>
      </c>
      <c r="G188" s="65">
        <f>IF(F188="Adecuado",15,0)</f>
        <v>0</v>
      </c>
      <c r="H188" s="819"/>
      <c r="I188" s="822"/>
      <c r="J188" s="819"/>
      <c r="K188" s="825"/>
    </row>
    <row r="189" spans="1:11" ht="27.6" x14ac:dyDescent="0.25">
      <c r="A189" s="814"/>
      <c r="B189" s="531"/>
      <c r="C189" s="814"/>
      <c r="D189" s="50" t="s">
        <v>210</v>
      </c>
      <c r="E189" s="102" t="s">
        <v>211</v>
      </c>
      <c r="F189" s="66" t="s">
        <v>169</v>
      </c>
      <c r="G189" s="65">
        <f>IF(F189="Oportuna",15,0)</f>
        <v>0</v>
      </c>
      <c r="H189" s="819"/>
      <c r="I189" s="822"/>
      <c r="J189" s="819"/>
      <c r="K189" s="825"/>
    </row>
    <row r="190" spans="1:11" ht="41.4" x14ac:dyDescent="0.25">
      <c r="A190" s="814"/>
      <c r="B190" s="531"/>
      <c r="C190" s="814"/>
      <c r="D190" s="50" t="s">
        <v>212</v>
      </c>
      <c r="E190" s="102" t="s">
        <v>213</v>
      </c>
      <c r="F190" s="218" t="s">
        <v>169</v>
      </c>
      <c r="G190" s="65">
        <f>IF(F190="Prevenir",15,IF(F190="Detectar",10,0))</f>
        <v>0</v>
      </c>
      <c r="H190" s="819"/>
      <c r="I190" s="822"/>
      <c r="J190" s="819"/>
      <c r="K190" s="825"/>
    </row>
    <row r="191" spans="1:11" ht="27.6" x14ac:dyDescent="0.25">
      <c r="A191" s="814"/>
      <c r="B191" s="531"/>
      <c r="C191" s="814"/>
      <c r="D191" s="50" t="s">
        <v>214</v>
      </c>
      <c r="E191" s="102" t="s">
        <v>215</v>
      </c>
      <c r="F191" s="66" t="s">
        <v>169</v>
      </c>
      <c r="G191" s="65">
        <f>IF(F191="Confiable",15,0)</f>
        <v>0</v>
      </c>
      <c r="H191" s="819"/>
      <c r="I191" s="822"/>
      <c r="J191" s="819"/>
      <c r="K191" s="825"/>
    </row>
    <row r="192" spans="1:11" ht="41.4" x14ac:dyDescent="0.25">
      <c r="A192" s="814"/>
      <c r="B192" s="531"/>
      <c r="C192" s="814"/>
      <c r="D192" s="50" t="s">
        <v>216</v>
      </c>
      <c r="E192" s="102" t="s">
        <v>217</v>
      </c>
      <c r="F192" s="218" t="s">
        <v>169</v>
      </c>
      <c r="G192" s="65">
        <f>IF(F192="Se investigan y se resuelven oportunamente",15,0)</f>
        <v>0</v>
      </c>
      <c r="H192" s="819"/>
      <c r="I192" s="822"/>
      <c r="J192" s="819"/>
      <c r="K192" s="825"/>
    </row>
    <row r="193" spans="1:11" ht="27.6" x14ac:dyDescent="0.25">
      <c r="A193" s="815"/>
      <c r="B193" s="532"/>
      <c r="C193" s="815"/>
      <c r="D193" s="45" t="s">
        <v>218</v>
      </c>
      <c r="E193" s="102" t="s">
        <v>219</v>
      </c>
      <c r="F193" s="66" t="s">
        <v>169</v>
      </c>
      <c r="G193" s="65">
        <f>IF(F193="Completa",10,IF(F193="Incompleta",5,0))</f>
        <v>0</v>
      </c>
      <c r="H193" s="820"/>
      <c r="I193" s="823"/>
      <c r="J193" s="820"/>
      <c r="K193" s="826"/>
    </row>
    <row r="194" spans="1:11" ht="15" thickBot="1" x14ac:dyDescent="0.3">
      <c r="A194" s="124"/>
      <c r="B194" s="125"/>
      <c r="C194" s="56"/>
      <c r="D194" s="57"/>
      <c r="E194" s="58" t="s">
        <v>220</v>
      </c>
      <c r="F194" s="16"/>
      <c r="G194" s="16">
        <f>SUM(G187:G193)</f>
        <v>0</v>
      </c>
      <c r="H194" s="133"/>
      <c r="I194" s="134"/>
      <c r="J194" s="134"/>
      <c r="K194" s="135"/>
    </row>
    <row r="195" spans="1:11" ht="14.4" thickBot="1" x14ac:dyDescent="0.3"/>
    <row r="196" spans="1:11" ht="27.6" x14ac:dyDescent="0.25">
      <c r="A196" s="827" t="s">
        <v>82</v>
      </c>
      <c r="B196" s="829" t="s">
        <v>223</v>
      </c>
      <c r="C196" s="831" t="s">
        <v>196</v>
      </c>
      <c r="D196" s="833" t="s">
        <v>197</v>
      </c>
      <c r="E196" s="834"/>
      <c r="F196" s="834"/>
      <c r="G196" s="834"/>
      <c r="H196" s="835"/>
      <c r="I196" s="107" t="s">
        <v>198</v>
      </c>
      <c r="J196" s="836" t="s">
        <v>199</v>
      </c>
      <c r="K196" s="811" t="s">
        <v>200</v>
      </c>
    </row>
    <row r="197" spans="1:11" ht="55.8" thickBot="1" x14ac:dyDescent="0.3">
      <c r="A197" s="828"/>
      <c r="B197" s="830"/>
      <c r="C197" s="832"/>
      <c r="D197" s="108" t="s">
        <v>201</v>
      </c>
      <c r="E197" s="51" t="s">
        <v>202</v>
      </c>
      <c r="F197" s="108" t="s">
        <v>203</v>
      </c>
      <c r="G197" s="108" t="s">
        <v>204</v>
      </c>
      <c r="H197" s="108" t="s">
        <v>221</v>
      </c>
      <c r="I197" s="52" t="s">
        <v>206</v>
      </c>
      <c r="J197" s="837"/>
      <c r="K197" s="812"/>
    </row>
    <row r="198" spans="1:11" x14ac:dyDescent="0.25">
      <c r="A198" s="813" t="str">
        <f>DESCRIPCION!A25</f>
        <v>f</v>
      </c>
      <c r="B198" s="530">
        <f>DESCRIPCION!D27</f>
        <v>0</v>
      </c>
      <c r="C198" s="813"/>
      <c r="D198" s="816" t="s">
        <v>207</v>
      </c>
      <c r="E198" s="128" t="s">
        <v>208</v>
      </c>
      <c r="F198" s="69" t="s">
        <v>169</v>
      </c>
      <c r="G198" s="129">
        <f>IF(F198="Asignado",15,0)</f>
        <v>0</v>
      </c>
      <c r="H198" s="818" t="str">
        <f>IF(AND(G205&gt;0,G205&lt;=85),"Débil",IF(AND(G205&gt;85,G205&lt;=95),"Moderado",IF(G205&gt;96,"Fuerte"," ")))</f>
        <v xml:space="preserve"> </v>
      </c>
      <c r="I198" s="821" t="s">
        <v>169</v>
      </c>
      <c r="J198" s="818"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4" t="str">
        <f>IF(J198="Fuerte","NO",IF(J198=" "," ","SI"))</f>
        <v xml:space="preserve"> </v>
      </c>
    </row>
    <row r="199" spans="1:11" ht="27.6" x14ac:dyDescent="0.25">
      <c r="A199" s="814"/>
      <c r="B199" s="531"/>
      <c r="C199" s="814"/>
      <c r="D199" s="817"/>
      <c r="E199" s="102" t="s">
        <v>209</v>
      </c>
      <c r="F199" s="66" t="s">
        <v>169</v>
      </c>
      <c r="G199" s="65">
        <f>IF(F199="Adecuado",15,0)</f>
        <v>0</v>
      </c>
      <c r="H199" s="819"/>
      <c r="I199" s="822"/>
      <c r="J199" s="819"/>
      <c r="K199" s="825"/>
    </row>
    <row r="200" spans="1:11" ht="27.6" x14ac:dyDescent="0.25">
      <c r="A200" s="814"/>
      <c r="B200" s="531"/>
      <c r="C200" s="814"/>
      <c r="D200" s="50" t="s">
        <v>210</v>
      </c>
      <c r="E200" s="102" t="s">
        <v>211</v>
      </c>
      <c r="F200" s="66" t="s">
        <v>169</v>
      </c>
      <c r="G200" s="65">
        <f>IF(F200="Oportuna",15,0)</f>
        <v>0</v>
      </c>
      <c r="H200" s="819"/>
      <c r="I200" s="822"/>
      <c r="J200" s="819"/>
      <c r="K200" s="825"/>
    </row>
    <row r="201" spans="1:11" ht="41.4" x14ac:dyDescent="0.25">
      <c r="A201" s="814"/>
      <c r="B201" s="531"/>
      <c r="C201" s="814"/>
      <c r="D201" s="50" t="s">
        <v>212</v>
      </c>
      <c r="E201" s="102" t="s">
        <v>213</v>
      </c>
      <c r="F201" s="218" t="s">
        <v>169</v>
      </c>
      <c r="G201" s="65">
        <f>IF(F201="Prevenir",15,IF(F201="Detectar",10,0))</f>
        <v>0</v>
      </c>
      <c r="H201" s="819"/>
      <c r="I201" s="822"/>
      <c r="J201" s="819"/>
      <c r="K201" s="825"/>
    </row>
    <row r="202" spans="1:11" ht="27.6" x14ac:dyDescent="0.25">
      <c r="A202" s="814"/>
      <c r="B202" s="531"/>
      <c r="C202" s="814"/>
      <c r="D202" s="50" t="s">
        <v>214</v>
      </c>
      <c r="E202" s="102" t="s">
        <v>215</v>
      </c>
      <c r="F202" s="66" t="s">
        <v>169</v>
      </c>
      <c r="G202" s="65">
        <f>IF(F202="Confiable",15,0)</f>
        <v>0</v>
      </c>
      <c r="H202" s="819"/>
      <c r="I202" s="822"/>
      <c r="J202" s="819"/>
      <c r="K202" s="825"/>
    </row>
    <row r="203" spans="1:11" ht="41.4" x14ac:dyDescent="0.25">
      <c r="A203" s="814"/>
      <c r="B203" s="531"/>
      <c r="C203" s="814"/>
      <c r="D203" s="50" t="s">
        <v>216</v>
      </c>
      <c r="E203" s="102" t="s">
        <v>217</v>
      </c>
      <c r="F203" s="218" t="s">
        <v>169</v>
      </c>
      <c r="G203" s="65">
        <f>IF(F203="Se investigan y se resuelven oportunamente",15,0)</f>
        <v>0</v>
      </c>
      <c r="H203" s="819"/>
      <c r="I203" s="822"/>
      <c r="J203" s="819"/>
      <c r="K203" s="825"/>
    </row>
    <row r="204" spans="1:11" ht="27.6" x14ac:dyDescent="0.25">
      <c r="A204" s="815"/>
      <c r="B204" s="532"/>
      <c r="C204" s="815"/>
      <c r="D204" s="45" t="s">
        <v>218</v>
      </c>
      <c r="E204" s="102" t="s">
        <v>219</v>
      </c>
      <c r="F204" s="66" t="s">
        <v>169</v>
      </c>
      <c r="G204" s="65">
        <f>IF(F204="Completa",10,IF(F204="Incompleta",5,0))</f>
        <v>0</v>
      </c>
      <c r="H204" s="820"/>
      <c r="I204" s="823"/>
      <c r="J204" s="820"/>
      <c r="K204" s="826"/>
    </row>
    <row r="205" spans="1:11" ht="15" thickBot="1" x14ac:dyDescent="0.3">
      <c r="A205" s="124"/>
      <c r="B205" s="125"/>
      <c r="C205" s="56"/>
      <c r="D205" s="57"/>
      <c r="E205" s="58" t="s">
        <v>220</v>
      </c>
      <c r="F205" s="16"/>
      <c r="G205" s="16">
        <f>SUM(G198:G204)</f>
        <v>0</v>
      </c>
      <c r="H205" s="133"/>
      <c r="I205" s="134"/>
      <c r="J205" s="134"/>
      <c r="K205" s="135"/>
    </row>
    <row r="206" spans="1:11" ht="14.4" thickBot="1" x14ac:dyDescent="0.3"/>
    <row r="207" spans="1:11" ht="27.6" x14ac:dyDescent="0.25">
      <c r="A207" s="827" t="s">
        <v>82</v>
      </c>
      <c r="B207" s="829" t="s">
        <v>223</v>
      </c>
      <c r="C207" s="831" t="s">
        <v>196</v>
      </c>
      <c r="D207" s="833" t="s">
        <v>197</v>
      </c>
      <c r="E207" s="834"/>
      <c r="F207" s="834"/>
      <c r="G207" s="834"/>
      <c r="H207" s="835"/>
      <c r="I207" s="107" t="s">
        <v>198</v>
      </c>
      <c r="J207" s="836" t="s">
        <v>199</v>
      </c>
      <c r="K207" s="811" t="s">
        <v>200</v>
      </c>
    </row>
    <row r="208" spans="1:11" ht="55.8" thickBot="1" x14ac:dyDescent="0.3">
      <c r="A208" s="828"/>
      <c r="B208" s="830"/>
      <c r="C208" s="832"/>
      <c r="D208" s="108" t="s">
        <v>201</v>
      </c>
      <c r="E208" s="51" t="s">
        <v>202</v>
      </c>
      <c r="F208" s="108" t="s">
        <v>203</v>
      </c>
      <c r="G208" s="108" t="s">
        <v>204</v>
      </c>
      <c r="H208" s="108" t="s">
        <v>221</v>
      </c>
      <c r="I208" s="52" t="s">
        <v>206</v>
      </c>
      <c r="J208" s="837"/>
      <c r="K208" s="812"/>
    </row>
    <row r="209" spans="1:11" x14ac:dyDescent="0.25">
      <c r="A209" s="813" t="str">
        <f>DESCRIPCION!A28</f>
        <v>g</v>
      </c>
      <c r="B209" s="530">
        <f>DESCRIPCION!D28</f>
        <v>0</v>
      </c>
      <c r="C209" s="813"/>
      <c r="D209" s="816" t="s">
        <v>207</v>
      </c>
      <c r="E209" s="128" t="s">
        <v>208</v>
      </c>
      <c r="F209" s="69" t="s">
        <v>169</v>
      </c>
      <c r="G209" s="129">
        <f>IF(F209="Asignado",15,0)</f>
        <v>0</v>
      </c>
      <c r="H209" s="818" t="str">
        <f>IF(AND(G216&gt;0,G216&lt;=85),"Débil",IF(AND(G216&gt;85,G216&lt;=95),"Moderado",IF(G216&gt;96,"Fuerte"," ")))</f>
        <v xml:space="preserve"> </v>
      </c>
      <c r="I209" s="821" t="s">
        <v>169</v>
      </c>
      <c r="J209" s="818"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4" t="str">
        <f>IF(J209="Fuerte","NO",IF(J209=" "," ","SI"))</f>
        <v xml:space="preserve"> </v>
      </c>
    </row>
    <row r="210" spans="1:11" ht="27.6" x14ac:dyDescent="0.25">
      <c r="A210" s="814"/>
      <c r="B210" s="531"/>
      <c r="C210" s="814"/>
      <c r="D210" s="817"/>
      <c r="E210" s="102" t="s">
        <v>209</v>
      </c>
      <c r="F210" s="66" t="s">
        <v>169</v>
      </c>
      <c r="G210" s="65">
        <f>IF(F210="Adecuado",15,0)</f>
        <v>0</v>
      </c>
      <c r="H210" s="819"/>
      <c r="I210" s="822"/>
      <c r="J210" s="819"/>
      <c r="K210" s="825"/>
    </row>
    <row r="211" spans="1:11" ht="27.6" x14ac:dyDescent="0.25">
      <c r="A211" s="814"/>
      <c r="B211" s="531"/>
      <c r="C211" s="814"/>
      <c r="D211" s="50" t="s">
        <v>210</v>
      </c>
      <c r="E211" s="102" t="s">
        <v>211</v>
      </c>
      <c r="F211" s="66" t="s">
        <v>169</v>
      </c>
      <c r="G211" s="65">
        <f>IF(F211="Oportuna",15,0)</f>
        <v>0</v>
      </c>
      <c r="H211" s="819"/>
      <c r="I211" s="822"/>
      <c r="J211" s="819"/>
      <c r="K211" s="825"/>
    </row>
    <row r="212" spans="1:11" ht="41.4" x14ac:dyDescent="0.25">
      <c r="A212" s="814"/>
      <c r="B212" s="531"/>
      <c r="C212" s="814"/>
      <c r="D212" s="50" t="s">
        <v>212</v>
      </c>
      <c r="E212" s="102" t="s">
        <v>213</v>
      </c>
      <c r="F212" s="218" t="s">
        <v>169</v>
      </c>
      <c r="G212" s="65">
        <f>IF(F212="Prevenir",15,IF(F212="Detectar",10,0))</f>
        <v>0</v>
      </c>
      <c r="H212" s="819"/>
      <c r="I212" s="822"/>
      <c r="J212" s="819"/>
      <c r="K212" s="825"/>
    </row>
    <row r="213" spans="1:11" ht="27.6" x14ac:dyDescent="0.25">
      <c r="A213" s="814"/>
      <c r="B213" s="531"/>
      <c r="C213" s="814"/>
      <c r="D213" s="50" t="s">
        <v>214</v>
      </c>
      <c r="E213" s="102" t="s">
        <v>215</v>
      </c>
      <c r="F213" s="66" t="s">
        <v>169</v>
      </c>
      <c r="G213" s="65">
        <f>IF(F213="Confiable",15,0)</f>
        <v>0</v>
      </c>
      <c r="H213" s="819"/>
      <c r="I213" s="822"/>
      <c r="J213" s="819"/>
      <c r="K213" s="825"/>
    </row>
    <row r="214" spans="1:11" ht="41.4" x14ac:dyDescent="0.25">
      <c r="A214" s="814"/>
      <c r="B214" s="531"/>
      <c r="C214" s="814"/>
      <c r="D214" s="50" t="s">
        <v>216</v>
      </c>
      <c r="E214" s="102" t="s">
        <v>217</v>
      </c>
      <c r="F214" s="218" t="s">
        <v>169</v>
      </c>
      <c r="G214" s="65">
        <f>IF(F214="Se investigan y se resuelven oportunamente",15,0)</f>
        <v>0</v>
      </c>
      <c r="H214" s="819"/>
      <c r="I214" s="822"/>
      <c r="J214" s="819"/>
      <c r="K214" s="825"/>
    </row>
    <row r="215" spans="1:11" ht="27.6" x14ac:dyDescent="0.25">
      <c r="A215" s="815"/>
      <c r="B215" s="532"/>
      <c r="C215" s="815"/>
      <c r="D215" s="45" t="s">
        <v>218</v>
      </c>
      <c r="E215" s="102" t="s">
        <v>219</v>
      </c>
      <c r="F215" s="66" t="s">
        <v>169</v>
      </c>
      <c r="G215" s="65">
        <f>IF(F215="Completa",10,IF(F215="Incompleta",5,0))</f>
        <v>0</v>
      </c>
      <c r="H215" s="820"/>
      <c r="I215" s="823"/>
      <c r="J215" s="820"/>
      <c r="K215" s="826"/>
    </row>
    <row r="216" spans="1:11" ht="15" thickBot="1" x14ac:dyDescent="0.3">
      <c r="A216" s="124"/>
      <c r="B216" s="125"/>
      <c r="C216" s="56"/>
      <c r="D216" s="57"/>
      <c r="E216" s="58" t="s">
        <v>220</v>
      </c>
      <c r="F216" s="16"/>
      <c r="G216" s="16">
        <f>SUM(G209:G215)</f>
        <v>0</v>
      </c>
      <c r="H216" s="133"/>
      <c r="I216" s="134"/>
      <c r="J216" s="134"/>
      <c r="K216" s="135"/>
    </row>
    <row r="217" spans="1:11" ht="14.4" thickBot="1" x14ac:dyDescent="0.3"/>
    <row r="218" spans="1:11" ht="27.6" x14ac:dyDescent="0.25">
      <c r="A218" s="827" t="s">
        <v>82</v>
      </c>
      <c r="B218" s="829" t="s">
        <v>223</v>
      </c>
      <c r="C218" s="831" t="s">
        <v>196</v>
      </c>
      <c r="D218" s="833" t="s">
        <v>197</v>
      </c>
      <c r="E218" s="834"/>
      <c r="F218" s="834"/>
      <c r="G218" s="834"/>
      <c r="H218" s="835"/>
      <c r="I218" s="107" t="s">
        <v>198</v>
      </c>
      <c r="J218" s="836" t="s">
        <v>199</v>
      </c>
      <c r="K218" s="811" t="s">
        <v>200</v>
      </c>
    </row>
    <row r="219" spans="1:11" ht="55.8" thickBot="1" x14ac:dyDescent="0.3">
      <c r="A219" s="828"/>
      <c r="B219" s="830"/>
      <c r="C219" s="832"/>
      <c r="D219" s="108" t="s">
        <v>201</v>
      </c>
      <c r="E219" s="51" t="s">
        <v>202</v>
      </c>
      <c r="F219" s="108" t="s">
        <v>203</v>
      </c>
      <c r="G219" s="108" t="s">
        <v>204</v>
      </c>
      <c r="H219" s="108" t="s">
        <v>221</v>
      </c>
      <c r="I219" s="52" t="s">
        <v>206</v>
      </c>
      <c r="J219" s="837"/>
      <c r="K219" s="812"/>
    </row>
    <row r="220" spans="1:11" x14ac:dyDescent="0.25">
      <c r="A220" s="813" t="str">
        <f>DESCRIPCION!A28</f>
        <v>g</v>
      </c>
      <c r="B220" s="530">
        <f>DESCRIPCION!D29</f>
        <v>0</v>
      </c>
      <c r="C220" s="813"/>
      <c r="D220" s="816" t="s">
        <v>207</v>
      </c>
      <c r="E220" s="128" t="s">
        <v>208</v>
      </c>
      <c r="F220" s="69" t="s">
        <v>169</v>
      </c>
      <c r="G220" s="129">
        <f>IF(F220="Asignado",15,0)</f>
        <v>0</v>
      </c>
      <c r="H220" s="818" t="str">
        <f>IF(AND(G227&gt;0,G227&lt;=85),"Débil",IF(AND(G227&gt;85,G227&lt;=95),"Moderado",IF(G227&gt;96,"Fuerte"," ")))</f>
        <v xml:space="preserve"> </v>
      </c>
      <c r="I220" s="821" t="s">
        <v>193</v>
      </c>
      <c r="J220" s="818"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4" t="str">
        <f>IF(J220="Fuerte","NO",IF(J220=" "," ","SI"))</f>
        <v xml:space="preserve"> </v>
      </c>
    </row>
    <row r="221" spans="1:11" ht="27.6" x14ac:dyDescent="0.25">
      <c r="A221" s="814"/>
      <c r="B221" s="531"/>
      <c r="C221" s="814"/>
      <c r="D221" s="817"/>
      <c r="E221" s="102" t="s">
        <v>209</v>
      </c>
      <c r="F221" s="66" t="s">
        <v>169</v>
      </c>
      <c r="G221" s="65">
        <f>IF(F221="Adecuado",15,0)</f>
        <v>0</v>
      </c>
      <c r="H221" s="819"/>
      <c r="I221" s="822"/>
      <c r="J221" s="819"/>
      <c r="K221" s="825"/>
    </row>
    <row r="222" spans="1:11" ht="27.6" x14ac:dyDescent="0.25">
      <c r="A222" s="814"/>
      <c r="B222" s="531"/>
      <c r="C222" s="814"/>
      <c r="D222" s="50" t="s">
        <v>210</v>
      </c>
      <c r="E222" s="102" t="s">
        <v>211</v>
      </c>
      <c r="F222" s="66" t="s">
        <v>169</v>
      </c>
      <c r="G222" s="65">
        <f>IF(F222="Oportuna",15,0)</f>
        <v>0</v>
      </c>
      <c r="H222" s="819"/>
      <c r="I222" s="822"/>
      <c r="J222" s="819"/>
      <c r="K222" s="825"/>
    </row>
    <row r="223" spans="1:11" ht="41.4" x14ac:dyDescent="0.25">
      <c r="A223" s="814"/>
      <c r="B223" s="531"/>
      <c r="C223" s="814"/>
      <c r="D223" s="50" t="s">
        <v>212</v>
      </c>
      <c r="E223" s="102" t="s">
        <v>213</v>
      </c>
      <c r="F223" s="218" t="s">
        <v>169</v>
      </c>
      <c r="G223" s="65">
        <f>IF(F223="Prevenir",15,IF(F223="Detectar",10,0))</f>
        <v>0</v>
      </c>
      <c r="H223" s="819"/>
      <c r="I223" s="822"/>
      <c r="J223" s="819"/>
      <c r="K223" s="825"/>
    </row>
    <row r="224" spans="1:11" ht="27.6" x14ac:dyDescent="0.25">
      <c r="A224" s="814"/>
      <c r="B224" s="531"/>
      <c r="C224" s="814"/>
      <c r="D224" s="50" t="s">
        <v>214</v>
      </c>
      <c r="E224" s="102" t="s">
        <v>215</v>
      </c>
      <c r="F224" s="66" t="s">
        <v>169</v>
      </c>
      <c r="G224" s="65">
        <f>IF(F224="Confiable",15,0)</f>
        <v>0</v>
      </c>
      <c r="H224" s="819"/>
      <c r="I224" s="822"/>
      <c r="J224" s="819"/>
      <c r="K224" s="825"/>
    </row>
    <row r="225" spans="1:11" ht="41.4" x14ac:dyDescent="0.25">
      <c r="A225" s="814"/>
      <c r="B225" s="531"/>
      <c r="C225" s="814"/>
      <c r="D225" s="50" t="s">
        <v>216</v>
      </c>
      <c r="E225" s="102" t="s">
        <v>217</v>
      </c>
      <c r="F225" s="218" t="s">
        <v>169</v>
      </c>
      <c r="G225" s="65">
        <f>IF(F225="Se investigan y se resuelven oportunamente",15,0)</f>
        <v>0</v>
      </c>
      <c r="H225" s="819"/>
      <c r="I225" s="822"/>
      <c r="J225" s="819"/>
      <c r="K225" s="825"/>
    </row>
    <row r="226" spans="1:11" ht="27.6" x14ac:dyDescent="0.25">
      <c r="A226" s="815"/>
      <c r="B226" s="532"/>
      <c r="C226" s="815"/>
      <c r="D226" s="45" t="s">
        <v>218</v>
      </c>
      <c r="E226" s="102" t="s">
        <v>219</v>
      </c>
      <c r="F226" s="66" t="s">
        <v>169</v>
      </c>
      <c r="G226" s="65">
        <f>IF(F226="Completa",10,IF(F226="Incompleta",5,0))</f>
        <v>0</v>
      </c>
      <c r="H226" s="820"/>
      <c r="I226" s="823"/>
      <c r="J226" s="820"/>
      <c r="K226" s="826"/>
    </row>
    <row r="227" spans="1:11" ht="15" thickBot="1" x14ac:dyDescent="0.3">
      <c r="A227" s="124"/>
      <c r="B227" s="125"/>
      <c r="C227" s="56"/>
      <c r="D227" s="57"/>
      <c r="E227" s="58" t="s">
        <v>220</v>
      </c>
      <c r="F227" s="16"/>
      <c r="G227" s="16">
        <f>SUM(G220:G226)</f>
        <v>0</v>
      </c>
      <c r="H227" s="133"/>
      <c r="I227" s="134"/>
      <c r="J227" s="134"/>
      <c r="K227" s="135"/>
    </row>
    <row r="228" spans="1:11" ht="14.4" thickBot="1" x14ac:dyDescent="0.3"/>
    <row r="229" spans="1:11" ht="27.6" x14ac:dyDescent="0.25">
      <c r="A229" s="827" t="s">
        <v>82</v>
      </c>
      <c r="B229" s="829" t="s">
        <v>223</v>
      </c>
      <c r="C229" s="831" t="s">
        <v>196</v>
      </c>
      <c r="D229" s="833" t="s">
        <v>197</v>
      </c>
      <c r="E229" s="834"/>
      <c r="F229" s="834"/>
      <c r="G229" s="834"/>
      <c r="H229" s="835"/>
      <c r="I229" s="107" t="s">
        <v>198</v>
      </c>
      <c r="J229" s="836" t="s">
        <v>199</v>
      </c>
      <c r="K229" s="811" t="s">
        <v>200</v>
      </c>
    </row>
    <row r="230" spans="1:11" ht="55.8" thickBot="1" x14ac:dyDescent="0.3">
      <c r="A230" s="828"/>
      <c r="B230" s="830"/>
      <c r="C230" s="832"/>
      <c r="D230" s="108" t="s">
        <v>201</v>
      </c>
      <c r="E230" s="51" t="s">
        <v>202</v>
      </c>
      <c r="F230" s="108" t="s">
        <v>203</v>
      </c>
      <c r="G230" s="108" t="s">
        <v>204</v>
      </c>
      <c r="H230" s="108" t="s">
        <v>221</v>
      </c>
      <c r="I230" s="52" t="s">
        <v>206</v>
      </c>
      <c r="J230" s="837"/>
      <c r="K230" s="812"/>
    </row>
    <row r="231" spans="1:11" x14ac:dyDescent="0.25">
      <c r="A231" s="813" t="str">
        <f>DESCRIPCION!A28</f>
        <v>g</v>
      </c>
      <c r="B231" s="530">
        <f>DESCRIPCION!D30</f>
        <v>0</v>
      </c>
      <c r="C231" s="813"/>
      <c r="D231" s="816" t="s">
        <v>207</v>
      </c>
      <c r="E231" s="128" t="s">
        <v>208</v>
      </c>
      <c r="F231" s="69" t="s">
        <v>169</v>
      </c>
      <c r="G231" s="129">
        <f>IF(F231="Asignado",15,0)</f>
        <v>0</v>
      </c>
      <c r="H231" s="818" t="str">
        <f>IF(AND(G238&gt;0,G238&lt;=85),"Débil",IF(AND(G238&gt;85,G238&lt;=95),"Moderado",IF(G238&gt;96,"Fuerte"," ")))</f>
        <v xml:space="preserve"> </v>
      </c>
      <c r="I231" s="821" t="s">
        <v>169</v>
      </c>
      <c r="J231" s="818"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4" t="str">
        <f>IF(J231="Fuerte","NO",IF(J231=" "," ","SI"))</f>
        <v xml:space="preserve"> </v>
      </c>
    </row>
    <row r="232" spans="1:11" ht="27.6" x14ac:dyDescent="0.25">
      <c r="A232" s="814"/>
      <c r="B232" s="531"/>
      <c r="C232" s="814"/>
      <c r="D232" s="817"/>
      <c r="E232" s="102" t="s">
        <v>209</v>
      </c>
      <c r="F232" s="66" t="s">
        <v>169</v>
      </c>
      <c r="G232" s="65">
        <f>IF(F232="Adecuado",15,0)</f>
        <v>0</v>
      </c>
      <c r="H232" s="819"/>
      <c r="I232" s="822"/>
      <c r="J232" s="819"/>
      <c r="K232" s="825"/>
    </row>
    <row r="233" spans="1:11" ht="27.6" x14ac:dyDescent="0.25">
      <c r="A233" s="814"/>
      <c r="B233" s="531"/>
      <c r="C233" s="814"/>
      <c r="D233" s="50" t="s">
        <v>210</v>
      </c>
      <c r="E233" s="102" t="s">
        <v>211</v>
      </c>
      <c r="F233" s="66" t="s">
        <v>169</v>
      </c>
      <c r="G233" s="65">
        <f>IF(F233="Oportuna",15,0)</f>
        <v>0</v>
      </c>
      <c r="H233" s="819"/>
      <c r="I233" s="822"/>
      <c r="J233" s="819"/>
      <c r="K233" s="825"/>
    </row>
    <row r="234" spans="1:11" ht="41.4" x14ac:dyDescent="0.25">
      <c r="A234" s="814"/>
      <c r="B234" s="531"/>
      <c r="C234" s="814"/>
      <c r="D234" s="50" t="s">
        <v>212</v>
      </c>
      <c r="E234" s="102" t="s">
        <v>213</v>
      </c>
      <c r="F234" s="218" t="s">
        <v>169</v>
      </c>
      <c r="G234" s="65">
        <f>IF(F234="Prevenir",15,IF(F234="Detectar",10,0))</f>
        <v>0</v>
      </c>
      <c r="H234" s="819"/>
      <c r="I234" s="822"/>
      <c r="J234" s="819"/>
      <c r="K234" s="825"/>
    </row>
    <row r="235" spans="1:11" ht="27.6" x14ac:dyDescent="0.25">
      <c r="A235" s="814"/>
      <c r="B235" s="531"/>
      <c r="C235" s="814"/>
      <c r="D235" s="50" t="s">
        <v>214</v>
      </c>
      <c r="E235" s="102" t="s">
        <v>215</v>
      </c>
      <c r="F235" s="66" t="s">
        <v>169</v>
      </c>
      <c r="G235" s="65">
        <f>IF(F235="Confiable",15,0)</f>
        <v>0</v>
      </c>
      <c r="H235" s="819"/>
      <c r="I235" s="822"/>
      <c r="J235" s="819"/>
      <c r="K235" s="825"/>
    </row>
    <row r="236" spans="1:11" ht="41.4" x14ac:dyDescent="0.25">
      <c r="A236" s="814"/>
      <c r="B236" s="531"/>
      <c r="C236" s="814"/>
      <c r="D236" s="50" t="s">
        <v>216</v>
      </c>
      <c r="E236" s="102" t="s">
        <v>217</v>
      </c>
      <c r="F236" s="218" t="s">
        <v>169</v>
      </c>
      <c r="G236" s="65">
        <f>IF(F236="Se investigan y se resuelven oportunamente",15,0)</f>
        <v>0</v>
      </c>
      <c r="H236" s="819"/>
      <c r="I236" s="822"/>
      <c r="J236" s="819"/>
      <c r="K236" s="825"/>
    </row>
    <row r="237" spans="1:11" ht="27.6" x14ac:dyDescent="0.25">
      <c r="A237" s="815"/>
      <c r="B237" s="532"/>
      <c r="C237" s="815"/>
      <c r="D237" s="45" t="s">
        <v>218</v>
      </c>
      <c r="E237" s="102" t="s">
        <v>219</v>
      </c>
      <c r="F237" s="66" t="s">
        <v>169</v>
      </c>
      <c r="G237" s="65">
        <f>IF(F237="Completa",10,IF(F237="Incompleta",5,0))</f>
        <v>0</v>
      </c>
      <c r="H237" s="820"/>
      <c r="I237" s="823"/>
      <c r="J237" s="820"/>
      <c r="K237" s="826"/>
    </row>
    <row r="238" spans="1:11" ht="15" thickBot="1" x14ac:dyDescent="0.3">
      <c r="A238" s="124"/>
      <c r="B238" s="125"/>
      <c r="C238" s="56"/>
      <c r="D238" s="57"/>
      <c r="E238" s="58" t="s">
        <v>220</v>
      </c>
      <c r="F238" s="16"/>
      <c r="G238" s="16">
        <f>SUM(G231:G237)</f>
        <v>0</v>
      </c>
      <c r="H238" s="133"/>
      <c r="I238" s="134"/>
      <c r="J238" s="134"/>
      <c r="K238" s="135"/>
    </row>
    <row r="239" spans="1:11" ht="14.4" thickBot="1" x14ac:dyDescent="0.3"/>
    <row r="240" spans="1:11" ht="27.6" x14ac:dyDescent="0.25">
      <c r="A240" s="827" t="s">
        <v>82</v>
      </c>
      <c r="B240" s="829" t="s">
        <v>223</v>
      </c>
      <c r="C240" s="831" t="s">
        <v>196</v>
      </c>
      <c r="D240" s="833" t="s">
        <v>197</v>
      </c>
      <c r="E240" s="834"/>
      <c r="F240" s="834"/>
      <c r="G240" s="834"/>
      <c r="H240" s="835"/>
      <c r="I240" s="107" t="s">
        <v>198</v>
      </c>
      <c r="J240" s="836" t="s">
        <v>199</v>
      </c>
      <c r="K240" s="811" t="s">
        <v>200</v>
      </c>
    </row>
    <row r="241" spans="1:11" ht="55.8" thickBot="1" x14ac:dyDescent="0.3">
      <c r="A241" s="828"/>
      <c r="B241" s="830"/>
      <c r="C241" s="832"/>
      <c r="D241" s="108" t="s">
        <v>201</v>
      </c>
      <c r="E241" s="51" t="s">
        <v>202</v>
      </c>
      <c r="F241" s="108" t="s">
        <v>203</v>
      </c>
      <c r="G241" s="108" t="s">
        <v>204</v>
      </c>
      <c r="H241" s="108" t="s">
        <v>221</v>
      </c>
      <c r="I241" s="52" t="s">
        <v>206</v>
      </c>
      <c r="J241" s="837"/>
      <c r="K241" s="812"/>
    </row>
    <row r="242" spans="1:11" x14ac:dyDescent="0.25">
      <c r="A242" s="813" t="str">
        <f>DESCRIPCION!A31</f>
        <v>h</v>
      </c>
      <c r="B242" s="530">
        <f>DESCRIPCION!D31</f>
        <v>0</v>
      </c>
      <c r="C242" s="813"/>
      <c r="D242" s="816" t="s">
        <v>207</v>
      </c>
      <c r="E242" s="128" t="s">
        <v>208</v>
      </c>
      <c r="F242" s="69" t="s">
        <v>169</v>
      </c>
      <c r="G242" s="129">
        <f>IF(F242="Asignado",15,0)</f>
        <v>0</v>
      </c>
      <c r="H242" s="818" t="str">
        <f>IF(AND(G249&gt;0,G249&lt;=85),"Débil",IF(AND(G249&gt;85,G249&lt;=95),"Moderado",IF(G249&gt;96,"Fuerte"," ")))</f>
        <v xml:space="preserve"> </v>
      </c>
      <c r="I242" s="821" t="s">
        <v>169</v>
      </c>
      <c r="J242" s="818"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4" t="str">
        <f>IF(J242="Fuerte","NO",IF(J242=" "," ","SI"))</f>
        <v xml:space="preserve"> </v>
      </c>
    </row>
    <row r="243" spans="1:11" ht="27.6" x14ac:dyDescent="0.25">
      <c r="A243" s="814"/>
      <c r="B243" s="531"/>
      <c r="C243" s="814"/>
      <c r="D243" s="817"/>
      <c r="E243" s="102" t="s">
        <v>209</v>
      </c>
      <c r="F243" s="66" t="s">
        <v>169</v>
      </c>
      <c r="G243" s="65">
        <f>IF(F243="Adecuado",15,0)</f>
        <v>0</v>
      </c>
      <c r="H243" s="819"/>
      <c r="I243" s="822"/>
      <c r="J243" s="819"/>
      <c r="K243" s="825"/>
    </row>
    <row r="244" spans="1:11" ht="27.6" x14ac:dyDescent="0.25">
      <c r="A244" s="814"/>
      <c r="B244" s="531"/>
      <c r="C244" s="814"/>
      <c r="D244" s="50" t="s">
        <v>210</v>
      </c>
      <c r="E244" s="102" t="s">
        <v>211</v>
      </c>
      <c r="F244" s="66" t="s">
        <v>169</v>
      </c>
      <c r="G244" s="65">
        <f>IF(F244="Oportuna",15,0)</f>
        <v>0</v>
      </c>
      <c r="H244" s="819"/>
      <c r="I244" s="822"/>
      <c r="J244" s="819"/>
      <c r="K244" s="825"/>
    </row>
    <row r="245" spans="1:11" ht="41.4" x14ac:dyDescent="0.25">
      <c r="A245" s="814"/>
      <c r="B245" s="531"/>
      <c r="C245" s="814"/>
      <c r="D245" s="50" t="s">
        <v>212</v>
      </c>
      <c r="E245" s="102" t="s">
        <v>213</v>
      </c>
      <c r="F245" s="218" t="s">
        <v>169</v>
      </c>
      <c r="G245" s="65">
        <f>IF(F245="Prevenir",15,IF(F245="Detectar",10,0))</f>
        <v>0</v>
      </c>
      <c r="H245" s="819"/>
      <c r="I245" s="822"/>
      <c r="J245" s="819"/>
      <c r="K245" s="825"/>
    </row>
    <row r="246" spans="1:11" ht="27.6" x14ac:dyDescent="0.25">
      <c r="A246" s="814"/>
      <c r="B246" s="531"/>
      <c r="C246" s="814"/>
      <c r="D246" s="50" t="s">
        <v>214</v>
      </c>
      <c r="E246" s="102" t="s">
        <v>215</v>
      </c>
      <c r="F246" s="66" t="s">
        <v>169</v>
      </c>
      <c r="G246" s="65">
        <f>IF(F246="Confiable",15,0)</f>
        <v>0</v>
      </c>
      <c r="H246" s="819"/>
      <c r="I246" s="822"/>
      <c r="J246" s="819"/>
      <c r="K246" s="825"/>
    </row>
    <row r="247" spans="1:11" ht="41.4" x14ac:dyDescent="0.25">
      <c r="A247" s="814"/>
      <c r="B247" s="531"/>
      <c r="C247" s="814"/>
      <c r="D247" s="50" t="s">
        <v>216</v>
      </c>
      <c r="E247" s="102" t="s">
        <v>217</v>
      </c>
      <c r="F247" s="218" t="s">
        <v>169</v>
      </c>
      <c r="G247" s="65">
        <f>IF(F247="Se investigan y se resuelven oportunamente",15,0)</f>
        <v>0</v>
      </c>
      <c r="H247" s="819"/>
      <c r="I247" s="822"/>
      <c r="J247" s="819"/>
      <c r="K247" s="825"/>
    </row>
    <row r="248" spans="1:11" ht="27.6" x14ac:dyDescent="0.25">
      <c r="A248" s="815"/>
      <c r="B248" s="532"/>
      <c r="C248" s="815"/>
      <c r="D248" s="45" t="s">
        <v>218</v>
      </c>
      <c r="E248" s="102" t="s">
        <v>219</v>
      </c>
      <c r="F248" s="66" t="s">
        <v>169</v>
      </c>
      <c r="G248" s="65">
        <f>IF(F248="Completa",10,IF(F248="Incompleta",5,0))</f>
        <v>0</v>
      </c>
      <c r="H248" s="820"/>
      <c r="I248" s="823"/>
      <c r="J248" s="820"/>
      <c r="K248" s="826"/>
    </row>
    <row r="249" spans="1:11" ht="15" thickBot="1" x14ac:dyDescent="0.3">
      <c r="A249" s="124"/>
      <c r="B249" s="125"/>
      <c r="C249" s="56"/>
      <c r="D249" s="57"/>
      <c r="E249" s="58" t="s">
        <v>220</v>
      </c>
      <c r="F249" s="16"/>
      <c r="G249" s="16">
        <f>SUM(G242:G248)</f>
        <v>0</v>
      </c>
      <c r="H249" s="133"/>
      <c r="I249" s="134"/>
      <c r="J249" s="134"/>
      <c r="K249" s="135"/>
    </row>
    <row r="250" spans="1:11" ht="14.4" thickBot="1" x14ac:dyDescent="0.3"/>
    <row r="251" spans="1:11" ht="27.6" x14ac:dyDescent="0.25">
      <c r="A251" s="827" t="s">
        <v>82</v>
      </c>
      <c r="B251" s="829" t="s">
        <v>223</v>
      </c>
      <c r="C251" s="831" t="s">
        <v>196</v>
      </c>
      <c r="D251" s="833" t="s">
        <v>197</v>
      </c>
      <c r="E251" s="834"/>
      <c r="F251" s="834"/>
      <c r="G251" s="834"/>
      <c r="H251" s="835"/>
      <c r="I251" s="107" t="s">
        <v>198</v>
      </c>
      <c r="J251" s="836" t="s">
        <v>199</v>
      </c>
      <c r="K251" s="811" t="s">
        <v>200</v>
      </c>
    </row>
    <row r="252" spans="1:11" ht="55.8" thickBot="1" x14ac:dyDescent="0.3">
      <c r="A252" s="828"/>
      <c r="B252" s="830"/>
      <c r="C252" s="832"/>
      <c r="D252" s="108" t="s">
        <v>201</v>
      </c>
      <c r="E252" s="51" t="s">
        <v>202</v>
      </c>
      <c r="F252" s="108" t="s">
        <v>203</v>
      </c>
      <c r="G252" s="108" t="s">
        <v>204</v>
      </c>
      <c r="H252" s="108" t="s">
        <v>221</v>
      </c>
      <c r="I252" s="52" t="s">
        <v>206</v>
      </c>
      <c r="J252" s="837"/>
      <c r="K252" s="812"/>
    </row>
    <row r="253" spans="1:11" x14ac:dyDescent="0.25">
      <c r="A253" s="813" t="str">
        <f>DESCRIPCION!A31</f>
        <v>h</v>
      </c>
      <c r="B253" s="530">
        <f>DESCRIPCION!D32</f>
        <v>0</v>
      </c>
      <c r="C253" s="813"/>
      <c r="D253" s="816" t="s">
        <v>207</v>
      </c>
      <c r="E253" s="128" t="s">
        <v>208</v>
      </c>
      <c r="F253" s="69" t="s">
        <v>169</v>
      </c>
      <c r="G253" s="129">
        <f>IF(F253="Asignado",15,0)</f>
        <v>0</v>
      </c>
      <c r="H253" s="818" t="str">
        <f>IF(AND(G260&gt;0,G260&lt;=85),"Débil",IF(AND(G260&gt;85,G260&lt;=95),"Moderado",IF(G260&gt;96,"Fuerte"," ")))</f>
        <v xml:space="preserve"> </v>
      </c>
      <c r="I253" s="821" t="s">
        <v>169</v>
      </c>
      <c r="J253" s="818"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4" t="str">
        <f>IF(J253="Fuerte","NO",IF(J253=" "," ","SI"))</f>
        <v xml:space="preserve"> </v>
      </c>
    </row>
    <row r="254" spans="1:11" ht="27.6" x14ac:dyDescent="0.25">
      <c r="A254" s="814"/>
      <c r="B254" s="531"/>
      <c r="C254" s="814"/>
      <c r="D254" s="817"/>
      <c r="E254" s="102" t="s">
        <v>209</v>
      </c>
      <c r="F254" s="66" t="s">
        <v>169</v>
      </c>
      <c r="G254" s="65">
        <f>IF(F254="Adecuado",15,0)</f>
        <v>0</v>
      </c>
      <c r="H254" s="819"/>
      <c r="I254" s="822"/>
      <c r="J254" s="819"/>
      <c r="K254" s="825"/>
    </row>
    <row r="255" spans="1:11" ht="27.6" x14ac:dyDescent="0.25">
      <c r="A255" s="814"/>
      <c r="B255" s="531"/>
      <c r="C255" s="814"/>
      <c r="D255" s="50" t="s">
        <v>210</v>
      </c>
      <c r="E255" s="102" t="s">
        <v>211</v>
      </c>
      <c r="F255" s="66" t="s">
        <v>169</v>
      </c>
      <c r="G255" s="65">
        <f>IF(F255="Oportuna",15,0)</f>
        <v>0</v>
      </c>
      <c r="H255" s="819"/>
      <c r="I255" s="822"/>
      <c r="J255" s="819"/>
      <c r="K255" s="825"/>
    </row>
    <row r="256" spans="1:11" ht="41.4" x14ac:dyDescent="0.25">
      <c r="A256" s="814"/>
      <c r="B256" s="531"/>
      <c r="C256" s="814"/>
      <c r="D256" s="50" t="s">
        <v>212</v>
      </c>
      <c r="E256" s="102" t="s">
        <v>213</v>
      </c>
      <c r="F256" s="218" t="s">
        <v>169</v>
      </c>
      <c r="G256" s="65">
        <f>IF(F256="Prevenir",15,IF(F256="Detectar",10,0))</f>
        <v>0</v>
      </c>
      <c r="H256" s="819"/>
      <c r="I256" s="822"/>
      <c r="J256" s="819"/>
      <c r="K256" s="825"/>
    </row>
    <row r="257" spans="1:11" ht="27.6" x14ac:dyDescent="0.25">
      <c r="A257" s="814"/>
      <c r="B257" s="531"/>
      <c r="C257" s="814"/>
      <c r="D257" s="50" t="s">
        <v>214</v>
      </c>
      <c r="E257" s="102" t="s">
        <v>215</v>
      </c>
      <c r="F257" s="66" t="s">
        <v>169</v>
      </c>
      <c r="G257" s="65">
        <f>IF(F257="Confiable",15,0)</f>
        <v>0</v>
      </c>
      <c r="H257" s="819"/>
      <c r="I257" s="822"/>
      <c r="J257" s="819"/>
      <c r="K257" s="825"/>
    </row>
    <row r="258" spans="1:11" ht="41.4" x14ac:dyDescent="0.25">
      <c r="A258" s="814"/>
      <c r="B258" s="531"/>
      <c r="C258" s="814"/>
      <c r="D258" s="50" t="s">
        <v>216</v>
      </c>
      <c r="E258" s="102" t="s">
        <v>217</v>
      </c>
      <c r="F258" s="218" t="s">
        <v>169</v>
      </c>
      <c r="G258" s="65">
        <f>IF(F258="Se investigan y se resuelven oportunamente",15,0)</f>
        <v>0</v>
      </c>
      <c r="H258" s="819"/>
      <c r="I258" s="822"/>
      <c r="J258" s="819"/>
      <c r="K258" s="825"/>
    </row>
    <row r="259" spans="1:11" ht="27.6" x14ac:dyDescent="0.25">
      <c r="A259" s="815"/>
      <c r="B259" s="532"/>
      <c r="C259" s="815"/>
      <c r="D259" s="45" t="s">
        <v>218</v>
      </c>
      <c r="E259" s="102" t="s">
        <v>219</v>
      </c>
      <c r="F259" s="66" t="s">
        <v>169</v>
      </c>
      <c r="G259" s="65">
        <f>IF(F259="Completa",10,IF(F259="Incompleta",5,0))</f>
        <v>0</v>
      </c>
      <c r="H259" s="820"/>
      <c r="I259" s="823"/>
      <c r="J259" s="820"/>
      <c r="K259" s="826"/>
    </row>
    <row r="260" spans="1:11" ht="15" thickBot="1" x14ac:dyDescent="0.3">
      <c r="A260" s="124"/>
      <c r="B260" s="125"/>
      <c r="C260" s="56"/>
      <c r="D260" s="57"/>
      <c r="E260" s="58" t="s">
        <v>220</v>
      </c>
      <c r="F260" s="16"/>
      <c r="G260" s="16">
        <f>SUM(G253:G259)</f>
        <v>0</v>
      </c>
      <c r="H260" s="133"/>
      <c r="I260" s="134"/>
      <c r="J260" s="134"/>
      <c r="K260" s="135"/>
    </row>
    <row r="261" spans="1:11" ht="14.4" thickBot="1" x14ac:dyDescent="0.3"/>
    <row r="262" spans="1:11" ht="27.6" x14ac:dyDescent="0.25">
      <c r="A262" s="827" t="s">
        <v>82</v>
      </c>
      <c r="B262" s="829" t="s">
        <v>223</v>
      </c>
      <c r="C262" s="831" t="s">
        <v>196</v>
      </c>
      <c r="D262" s="833" t="s">
        <v>197</v>
      </c>
      <c r="E262" s="834"/>
      <c r="F262" s="834"/>
      <c r="G262" s="834"/>
      <c r="H262" s="835"/>
      <c r="I262" s="107" t="s">
        <v>198</v>
      </c>
      <c r="J262" s="836" t="s">
        <v>199</v>
      </c>
      <c r="K262" s="811" t="s">
        <v>200</v>
      </c>
    </row>
    <row r="263" spans="1:11" ht="55.8" thickBot="1" x14ac:dyDescent="0.3">
      <c r="A263" s="828"/>
      <c r="B263" s="830"/>
      <c r="C263" s="832"/>
      <c r="D263" s="108" t="s">
        <v>201</v>
      </c>
      <c r="E263" s="51" t="s">
        <v>202</v>
      </c>
      <c r="F263" s="108" t="s">
        <v>203</v>
      </c>
      <c r="G263" s="108" t="s">
        <v>204</v>
      </c>
      <c r="H263" s="108" t="s">
        <v>221</v>
      </c>
      <c r="I263" s="52" t="s">
        <v>206</v>
      </c>
      <c r="J263" s="837"/>
      <c r="K263" s="812"/>
    </row>
    <row r="264" spans="1:11" x14ac:dyDescent="0.25">
      <c r="A264" s="813" t="str">
        <f>DESCRIPCION!A31</f>
        <v>h</v>
      </c>
      <c r="B264" s="530">
        <f>DESCRIPCION!D33</f>
        <v>0</v>
      </c>
      <c r="C264" s="813"/>
      <c r="D264" s="816" t="s">
        <v>207</v>
      </c>
      <c r="E264" s="128" t="s">
        <v>208</v>
      </c>
      <c r="F264" s="69" t="s">
        <v>169</v>
      </c>
      <c r="G264" s="129">
        <f>IF(F264="Asignado",15,0)</f>
        <v>0</v>
      </c>
      <c r="H264" s="818" t="str">
        <f>IF(AND(G271&gt;0,G271&lt;=85),"Débil",IF(AND(G271&gt;85,G271&lt;=95),"Moderado",IF(G271&gt;96,"Fuerte"," ")))</f>
        <v xml:space="preserve"> </v>
      </c>
      <c r="I264" s="821" t="s">
        <v>169</v>
      </c>
      <c r="J264" s="818"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4" t="str">
        <f>IF(J264="Fuerte","NO",IF(J264=" "," ","SI"))</f>
        <v xml:space="preserve"> </v>
      </c>
    </row>
    <row r="265" spans="1:11" ht="27.6" x14ac:dyDescent="0.25">
      <c r="A265" s="814"/>
      <c r="B265" s="531"/>
      <c r="C265" s="814"/>
      <c r="D265" s="817"/>
      <c r="E265" s="102" t="s">
        <v>209</v>
      </c>
      <c r="F265" s="66" t="s">
        <v>169</v>
      </c>
      <c r="G265" s="65">
        <f>IF(F265="Adecuado",15,0)</f>
        <v>0</v>
      </c>
      <c r="H265" s="819"/>
      <c r="I265" s="822"/>
      <c r="J265" s="819"/>
      <c r="K265" s="825"/>
    </row>
    <row r="266" spans="1:11" ht="27.6" x14ac:dyDescent="0.25">
      <c r="A266" s="814"/>
      <c r="B266" s="531"/>
      <c r="C266" s="814"/>
      <c r="D266" s="50" t="s">
        <v>210</v>
      </c>
      <c r="E266" s="102" t="s">
        <v>211</v>
      </c>
      <c r="F266" s="66" t="s">
        <v>169</v>
      </c>
      <c r="G266" s="65">
        <f>IF(F266="Oportuna",15,0)</f>
        <v>0</v>
      </c>
      <c r="H266" s="819"/>
      <c r="I266" s="822"/>
      <c r="J266" s="819"/>
      <c r="K266" s="825"/>
    </row>
    <row r="267" spans="1:11" ht="41.4" x14ac:dyDescent="0.25">
      <c r="A267" s="814"/>
      <c r="B267" s="531"/>
      <c r="C267" s="814"/>
      <c r="D267" s="50" t="s">
        <v>212</v>
      </c>
      <c r="E267" s="102" t="s">
        <v>213</v>
      </c>
      <c r="F267" s="218" t="s">
        <v>169</v>
      </c>
      <c r="G267" s="65">
        <f>IF(F267="Prevenir",15,IF(F267="Detectar",10,0))</f>
        <v>0</v>
      </c>
      <c r="H267" s="819"/>
      <c r="I267" s="822"/>
      <c r="J267" s="819"/>
      <c r="K267" s="825"/>
    </row>
    <row r="268" spans="1:11" ht="27.6" x14ac:dyDescent="0.25">
      <c r="A268" s="814"/>
      <c r="B268" s="531"/>
      <c r="C268" s="814"/>
      <c r="D268" s="50" t="s">
        <v>214</v>
      </c>
      <c r="E268" s="102" t="s">
        <v>215</v>
      </c>
      <c r="F268" s="66" t="s">
        <v>169</v>
      </c>
      <c r="G268" s="65">
        <f>IF(F268="Confiable",15,0)</f>
        <v>0</v>
      </c>
      <c r="H268" s="819"/>
      <c r="I268" s="822"/>
      <c r="J268" s="819"/>
      <c r="K268" s="825"/>
    </row>
    <row r="269" spans="1:11" ht="41.4" x14ac:dyDescent="0.25">
      <c r="A269" s="814"/>
      <c r="B269" s="531"/>
      <c r="C269" s="814"/>
      <c r="D269" s="50" t="s">
        <v>216</v>
      </c>
      <c r="E269" s="102" t="s">
        <v>217</v>
      </c>
      <c r="F269" s="218" t="s">
        <v>169</v>
      </c>
      <c r="G269" s="65">
        <f>IF(F269="Se investigan y se resuelven oportunamente",15,0)</f>
        <v>0</v>
      </c>
      <c r="H269" s="819"/>
      <c r="I269" s="822"/>
      <c r="J269" s="819"/>
      <c r="K269" s="825"/>
    </row>
    <row r="270" spans="1:11" ht="27.6" x14ac:dyDescent="0.25">
      <c r="A270" s="815"/>
      <c r="B270" s="532"/>
      <c r="C270" s="815"/>
      <c r="D270" s="45" t="s">
        <v>218</v>
      </c>
      <c r="E270" s="102" t="s">
        <v>219</v>
      </c>
      <c r="F270" s="66" t="s">
        <v>169</v>
      </c>
      <c r="G270" s="65">
        <f>IF(F270="Completa",10,IF(F270="Incompleta",5,0))</f>
        <v>0</v>
      </c>
      <c r="H270" s="820"/>
      <c r="I270" s="823"/>
      <c r="J270" s="820"/>
      <c r="K270" s="826"/>
    </row>
    <row r="271" spans="1:11" ht="15" thickBot="1" x14ac:dyDescent="0.3">
      <c r="A271" s="124"/>
      <c r="B271" s="125"/>
      <c r="C271" s="56"/>
      <c r="D271" s="57"/>
      <c r="E271" s="58" t="s">
        <v>220</v>
      </c>
      <c r="F271" s="16"/>
      <c r="G271" s="16">
        <f>SUM(G264:G270)</f>
        <v>0</v>
      </c>
      <c r="H271" s="133"/>
      <c r="I271" s="134"/>
      <c r="J271" s="134"/>
      <c r="K271" s="135"/>
    </row>
    <row r="272" spans="1:11" ht="14.4" thickBot="1" x14ac:dyDescent="0.3"/>
    <row r="273" spans="1:11" ht="27.6" x14ac:dyDescent="0.25">
      <c r="A273" s="827" t="s">
        <v>82</v>
      </c>
      <c r="B273" s="829" t="s">
        <v>223</v>
      </c>
      <c r="C273" s="831" t="s">
        <v>196</v>
      </c>
      <c r="D273" s="833" t="s">
        <v>197</v>
      </c>
      <c r="E273" s="834"/>
      <c r="F273" s="834"/>
      <c r="G273" s="834"/>
      <c r="H273" s="835"/>
      <c r="I273" s="107" t="s">
        <v>198</v>
      </c>
      <c r="J273" s="836" t="s">
        <v>199</v>
      </c>
      <c r="K273" s="811" t="s">
        <v>200</v>
      </c>
    </row>
    <row r="274" spans="1:11" ht="55.8" thickBot="1" x14ac:dyDescent="0.3">
      <c r="A274" s="828"/>
      <c r="B274" s="830"/>
      <c r="C274" s="832"/>
      <c r="D274" s="108" t="s">
        <v>201</v>
      </c>
      <c r="E274" s="51" t="s">
        <v>202</v>
      </c>
      <c r="F274" s="108" t="s">
        <v>203</v>
      </c>
      <c r="G274" s="108" t="s">
        <v>204</v>
      </c>
      <c r="H274" s="108" t="s">
        <v>221</v>
      </c>
      <c r="I274" s="52" t="s">
        <v>206</v>
      </c>
      <c r="J274" s="837"/>
      <c r="K274" s="812"/>
    </row>
    <row r="275" spans="1:11" x14ac:dyDescent="0.25">
      <c r="A275" s="813" t="str">
        <f>DESCRIPCION!A34</f>
        <v>i</v>
      </c>
      <c r="B275" s="530">
        <f>DESCRIPCION!D34</f>
        <v>0</v>
      </c>
      <c r="C275" s="813"/>
      <c r="D275" s="816" t="s">
        <v>207</v>
      </c>
      <c r="E275" s="128" t="s">
        <v>208</v>
      </c>
      <c r="F275" s="69" t="s">
        <v>169</v>
      </c>
      <c r="G275" s="129">
        <f>IF(F275="Asignado",15,0)</f>
        <v>0</v>
      </c>
      <c r="H275" s="818" t="str">
        <f>IF(AND(G282&gt;0,G282&lt;=85),"Débil",IF(AND(G282&gt;85,G282&lt;=95),"Moderado",IF(G282&gt;96,"Fuerte"," ")))</f>
        <v xml:space="preserve"> </v>
      </c>
      <c r="I275" s="821" t="s">
        <v>169</v>
      </c>
      <c r="J275" s="818"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4" t="str">
        <f>IF(J275="Fuerte","NO",IF(J275=" "," ","SI"))</f>
        <v xml:space="preserve"> </v>
      </c>
    </row>
    <row r="276" spans="1:11" ht="27.6" x14ac:dyDescent="0.25">
      <c r="A276" s="814"/>
      <c r="B276" s="531"/>
      <c r="C276" s="814"/>
      <c r="D276" s="817"/>
      <c r="E276" s="102" t="s">
        <v>209</v>
      </c>
      <c r="F276" s="66" t="s">
        <v>169</v>
      </c>
      <c r="G276" s="65">
        <f>IF(F276="Adecuado",15,0)</f>
        <v>0</v>
      </c>
      <c r="H276" s="819"/>
      <c r="I276" s="822"/>
      <c r="J276" s="819"/>
      <c r="K276" s="825"/>
    </row>
    <row r="277" spans="1:11" ht="27.6" x14ac:dyDescent="0.25">
      <c r="A277" s="814"/>
      <c r="B277" s="531"/>
      <c r="C277" s="814"/>
      <c r="D277" s="50" t="s">
        <v>210</v>
      </c>
      <c r="E277" s="102" t="s">
        <v>211</v>
      </c>
      <c r="F277" s="66" t="s">
        <v>169</v>
      </c>
      <c r="G277" s="65">
        <f>IF(F277="Oportuna",15,0)</f>
        <v>0</v>
      </c>
      <c r="H277" s="819"/>
      <c r="I277" s="822"/>
      <c r="J277" s="819"/>
      <c r="K277" s="825"/>
    </row>
    <row r="278" spans="1:11" ht="41.4" x14ac:dyDescent="0.25">
      <c r="A278" s="814"/>
      <c r="B278" s="531"/>
      <c r="C278" s="814"/>
      <c r="D278" s="50" t="s">
        <v>212</v>
      </c>
      <c r="E278" s="102" t="s">
        <v>213</v>
      </c>
      <c r="F278" s="218" t="s">
        <v>169</v>
      </c>
      <c r="G278" s="65">
        <f>IF(F278="Prevenir",15,IF(F278="Detectar",10,0))</f>
        <v>0</v>
      </c>
      <c r="H278" s="819"/>
      <c r="I278" s="822"/>
      <c r="J278" s="819"/>
      <c r="K278" s="825"/>
    </row>
    <row r="279" spans="1:11" ht="27.6" x14ac:dyDescent="0.25">
      <c r="A279" s="814"/>
      <c r="B279" s="531"/>
      <c r="C279" s="814"/>
      <c r="D279" s="50" t="s">
        <v>214</v>
      </c>
      <c r="E279" s="102" t="s">
        <v>215</v>
      </c>
      <c r="F279" s="66" t="s">
        <v>169</v>
      </c>
      <c r="G279" s="65">
        <f>IF(F279="Confiable",15,0)</f>
        <v>0</v>
      </c>
      <c r="H279" s="819"/>
      <c r="I279" s="822"/>
      <c r="J279" s="819"/>
      <c r="K279" s="825"/>
    </row>
    <row r="280" spans="1:11" ht="41.4" x14ac:dyDescent="0.25">
      <c r="A280" s="814"/>
      <c r="B280" s="531"/>
      <c r="C280" s="814"/>
      <c r="D280" s="50" t="s">
        <v>216</v>
      </c>
      <c r="E280" s="102" t="s">
        <v>217</v>
      </c>
      <c r="F280" s="218" t="s">
        <v>169</v>
      </c>
      <c r="G280" s="65">
        <f>IF(F280="Se investigan y se resuelven oportunamente",15,0)</f>
        <v>0</v>
      </c>
      <c r="H280" s="819"/>
      <c r="I280" s="822"/>
      <c r="J280" s="819"/>
      <c r="K280" s="825"/>
    </row>
    <row r="281" spans="1:11" ht="27.6" x14ac:dyDescent="0.25">
      <c r="A281" s="815"/>
      <c r="B281" s="532"/>
      <c r="C281" s="815"/>
      <c r="D281" s="45" t="s">
        <v>218</v>
      </c>
      <c r="E281" s="102" t="s">
        <v>219</v>
      </c>
      <c r="F281" s="66" t="s">
        <v>169</v>
      </c>
      <c r="G281" s="65">
        <f>IF(F281="Completa",10,IF(F281="Incompleta",5,0))</f>
        <v>0</v>
      </c>
      <c r="H281" s="820"/>
      <c r="I281" s="823"/>
      <c r="J281" s="820"/>
      <c r="K281" s="826"/>
    </row>
    <row r="282" spans="1:11" ht="15" thickBot="1" x14ac:dyDescent="0.3">
      <c r="A282" s="124"/>
      <c r="B282" s="125"/>
      <c r="C282" s="56"/>
      <c r="D282" s="57"/>
      <c r="E282" s="58" t="s">
        <v>220</v>
      </c>
      <c r="F282" s="16"/>
      <c r="G282" s="16">
        <f>SUM(G275:G281)</f>
        <v>0</v>
      </c>
      <c r="H282" s="133"/>
      <c r="I282" s="134"/>
      <c r="J282" s="134"/>
      <c r="K282" s="135"/>
    </row>
    <row r="283" spans="1:11" ht="14.4" thickBot="1" x14ac:dyDescent="0.3"/>
    <row r="284" spans="1:11" ht="27.6" x14ac:dyDescent="0.25">
      <c r="A284" s="827" t="s">
        <v>82</v>
      </c>
      <c r="B284" s="829" t="s">
        <v>223</v>
      </c>
      <c r="C284" s="831" t="s">
        <v>196</v>
      </c>
      <c r="D284" s="833" t="s">
        <v>197</v>
      </c>
      <c r="E284" s="834"/>
      <c r="F284" s="834"/>
      <c r="G284" s="834"/>
      <c r="H284" s="835"/>
      <c r="I284" s="107" t="s">
        <v>198</v>
      </c>
      <c r="J284" s="836" t="s">
        <v>199</v>
      </c>
      <c r="K284" s="811" t="s">
        <v>200</v>
      </c>
    </row>
    <row r="285" spans="1:11" ht="55.8" thickBot="1" x14ac:dyDescent="0.3">
      <c r="A285" s="828"/>
      <c r="B285" s="830"/>
      <c r="C285" s="832"/>
      <c r="D285" s="108" t="s">
        <v>201</v>
      </c>
      <c r="E285" s="51" t="s">
        <v>202</v>
      </c>
      <c r="F285" s="108" t="s">
        <v>203</v>
      </c>
      <c r="G285" s="108" t="s">
        <v>204</v>
      </c>
      <c r="H285" s="108" t="s">
        <v>221</v>
      </c>
      <c r="I285" s="52" t="s">
        <v>206</v>
      </c>
      <c r="J285" s="837"/>
      <c r="K285" s="812"/>
    </row>
    <row r="286" spans="1:11" x14ac:dyDescent="0.25">
      <c r="A286" s="813" t="str">
        <f>DESCRIPCION!A34</f>
        <v>i</v>
      </c>
      <c r="B286" s="530">
        <f>DESCRIPCION!D35</f>
        <v>0</v>
      </c>
      <c r="C286" s="813"/>
      <c r="D286" s="816" t="s">
        <v>207</v>
      </c>
      <c r="E286" s="128" t="s">
        <v>208</v>
      </c>
      <c r="F286" s="69" t="s">
        <v>169</v>
      </c>
      <c r="G286" s="129">
        <f>IF(F286="Asignado",15,0)</f>
        <v>0</v>
      </c>
      <c r="H286" s="818" t="str">
        <f>IF(AND(G293&gt;0,G293&lt;=85),"Débil",IF(AND(G293&gt;85,G293&lt;=95),"Moderado",IF(G293&gt;96,"Fuerte"," ")))</f>
        <v xml:space="preserve"> </v>
      </c>
      <c r="I286" s="821" t="s">
        <v>169</v>
      </c>
      <c r="J286" s="818"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4" t="str">
        <f>IF(J286="Fuerte","NO",IF(J286=" "," ","SI"))</f>
        <v xml:space="preserve"> </v>
      </c>
    </row>
    <row r="287" spans="1:11" ht="27.6" x14ac:dyDescent="0.25">
      <c r="A287" s="814"/>
      <c r="B287" s="531"/>
      <c r="C287" s="814"/>
      <c r="D287" s="817"/>
      <c r="E287" s="102" t="s">
        <v>209</v>
      </c>
      <c r="F287" s="66" t="s">
        <v>169</v>
      </c>
      <c r="G287" s="65">
        <f>IF(F287="Adecuado",15,0)</f>
        <v>0</v>
      </c>
      <c r="H287" s="819"/>
      <c r="I287" s="822"/>
      <c r="J287" s="819"/>
      <c r="K287" s="825"/>
    </row>
    <row r="288" spans="1:11" ht="27.6" x14ac:dyDescent="0.25">
      <c r="A288" s="814"/>
      <c r="B288" s="531"/>
      <c r="C288" s="814"/>
      <c r="D288" s="50" t="s">
        <v>210</v>
      </c>
      <c r="E288" s="102" t="s">
        <v>211</v>
      </c>
      <c r="F288" s="66" t="s">
        <v>169</v>
      </c>
      <c r="G288" s="65">
        <f>IF(F288="Oportuna",15,0)</f>
        <v>0</v>
      </c>
      <c r="H288" s="819"/>
      <c r="I288" s="822"/>
      <c r="J288" s="819"/>
      <c r="K288" s="825"/>
    </row>
    <row r="289" spans="1:11" ht="41.4" x14ac:dyDescent="0.25">
      <c r="A289" s="814"/>
      <c r="B289" s="531"/>
      <c r="C289" s="814"/>
      <c r="D289" s="50" t="s">
        <v>212</v>
      </c>
      <c r="E289" s="102" t="s">
        <v>213</v>
      </c>
      <c r="F289" s="218" t="s">
        <v>169</v>
      </c>
      <c r="G289" s="65">
        <f>IF(F289="Prevenir",15,IF(F289="Detectar",10,0))</f>
        <v>0</v>
      </c>
      <c r="H289" s="819"/>
      <c r="I289" s="822"/>
      <c r="J289" s="819"/>
      <c r="K289" s="825"/>
    </row>
    <row r="290" spans="1:11" ht="27.6" x14ac:dyDescent="0.25">
      <c r="A290" s="814"/>
      <c r="B290" s="531"/>
      <c r="C290" s="814"/>
      <c r="D290" s="50" t="s">
        <v>214</v>
      </c>
      <c r="E290" s="102" t="s">
        <v>215</v>
      </c>
      <c r="F290" s="66" t="s">
        <v>169</v>
      </c>
      <c r="G290" s="65">
        <f>IF(F290="Confiable",15,0)</f>
        <v>0</v>
      </c>
      <c r="H290" s="819"/>
      <c r="I290" s="822"/>
      <c r="J290" s="819"/>
      <c r="K290" s="825"/>
    </row>
    <row r="291" spans="1:11" ht="41.4" x14ac:dyDescent="0.25">
      <c r="A291" s="814"/>
      <c r="B291" s="531"/>
      <c r="C291" s="814"/>
      <c r="D291" s="50" t="s">
        <v>216</v>
      </c>
      <c r="E291" s="102" t="s">
        <v>217</v>
      </c>
      <c r="F291" s="218" t="s">
        <v>169</v>
      </c>
      <c r="G291" s="65">
        <f>IF(F291="Se investigan y se resuelven oportunamente",15,0)</f>
        <v>0</v>
      </c>
      <c r="H291" s="819"/>
      <c r="I291" s="822"/>
      <c r="J291" s="819"/>
      <c r="K291" s="825"/>
    </row>
    <row r="292" spans="1:11" ht="27.6" x14ac:dyDescent="0.25">
      <c r="A292" s="815"/>
      <c r="B292" s="532"/>
      <c r="C292" s="815"/>
      <c r="D292" s="45" t="s">
        <v>218</v>
      </c>
      <c r="E292" s="102" t="s">
        <v>219</v>
      </c>
      <c r="F292" s="66" t="s">
        <v>169</v>
      </c>
      <c r="G292" s="65">
        <f>IF(F292="Completa",10,IF(F292="Incompleta",5,0))</f>
        <v>0</v>
      </c>
      <c r="H292" s="820"/>
      <c r="I292" s="823"/>
      <c r="J292" s="820"/>
      <c r="K292" s="826"/>
    </row>
    <row r="293" spans="1:11" ht="15" thickBot="1" x14ac:dyDescent="0.3">
      <c r="A293" s="124"/>
      <c r="B293" s="125"/>
      <c r="C293" s="56"/>
      <c r="D293" s="57"/>
      <c r="E293" s="58" t="s">
        <v>220</v>
      </c>
      <c r="F293" s="16"/>
      <c r="G293" s="16">
        <f>SUM(G286:G292)</f>
        <v>0</v>
      </c>
      <c r="H293" s="133"/>
      <c r="I293" s="134"/>
      <c r="J293" s="134"/>
      <c r="K293" s="135"/>
    </row>
    <row r="294" spans="1:11" ht="14.4" thickBot="1" x14ac:dyDescent="0.3"/>
    <row r="295" spans="1:11" ht="27.6" x14ac:dyDescent="0.25">
      <c r="A295" s="827" t="s">
        <v>82</v>
      </c>
      <c r="B295" s="829" t="s">
        <v>223</v>
      </c>
      <c r="C295" s="831" t="s">
        <v>196</v>
      </c>
      <c r="D295" s="833" t="s">
        <v>197</v>
      </c>
      <c r="E295" s="834"/>
      <c r="F295" s="834"/>
      <c r="G295" s="834"/>
      <c r="H295" s="835"/>
      <c r="I295" s="107" t="s">
        <v>198</v>
      </c>
      <c r="J295" s="836" t="s">
        <v>199</v>
      </c>
      <c r="K295" s="811" t="s">
        <v>200</v>
      </c>
    </row>
    <row r="296" spans="1:11" ht="55.8" thickBot="1" x14ac:dyDescent="0.3">
      <c r="A296" s="828"/>
      <c r="B296" s="830"/>
      <c r="C296" s="832"/>
      <c r="D296" s="108" t="s">
        <v>201</v>
      </c>
      <c r="E296" s="51" t="s">
        <v>202</v>
      </c>
      <c r="F296" s="108" t="s">
        <v>203</v>
      </c>
      <c r="G296" s="108" t="s">
        <v>204</v>
      </c>
      <c r="H296" s="108" t="s">
        <v>221</v>
      </c>
      <c r="I296" s="52" t="s">
        <v>206</v>
      </c>
      <c r="J296" s="837"/>
      <c r="K296" s="812"/>
    </row>
    <row r="297" spans="1:11" x14ac:dyDescent="0.25">
      <c r="A297" s="813" t="str">
        <f>DESCRIPCION!A34</f>
        <v>i</v>
      </c>
      <c r="B297" s="530">
        <f>DESCRIPCION!D36</f>
        <v>0</v>
      </c>
      <c r="C297" s="813"/>
      <c r="D297" s="816" t="s">
        <v>207</v>
      </c>
      <c r="E297" s="128" t="s">
        <v>208</v>
      </c>
      <c r="F297" s="69" t="s">
        <v>169</v>
      </c>
      <c r="G297" s="129">
        <f>IF(F297="Asignado",15,0)</f>
        <v>0</v>
      </c>
      <c r="H297" s="818" t="str">
        <f>IF(AND(G304&gt;0,G304&lt;=85),"Débil",IF(AND(G304&gt;85,G304&lt;=95),"Moderado",IF(G304&gt;96,"Fuerte"," ")))</f>
        <v xml:space="preserve"> </v>
      </c>
      <c r="I297" s="821" t="s">
        <v>169</v>
      </c>
      <c r="J297" s="818"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4" t="str">
        <f>IF(J297="Fuerte","NO",IF(J297=" "," ","SI"))</f>
        <v xml:space="preserve"> </v>
      </c>
    </row>
    <row r="298" spans="1:11" ht="27.6" x14ac:dyDescent="0.25">
      <c r="A298" s="814"/>
      <c r="B298" s="531"/>
      <c r="C298" s="814"/>
      <c r="D298" s="817"/>
      <c r="E298" s="102" t="s">
        <v>209</v>
      </c>
      <c r="F298" s="66" t="s">
        <v>169</v>
      </c>
      <c r="G298" s="65">
        <f>IF(F298="Adecuado",15,0)</f>
        <v>0</v>
      </c>
      <c r="H298" s="819"/>
      <c r="I298" s="822"/>
      <c r="J298" s="819"/>
      <c r="K298" s="825"/>
    </row>
    <row r="299" spans="1:11" ht="27.6" x14ac:dyDescent="0.25">
      <c r="A299" s="814"/>
      <c r="B299" s="531"/>
      <c r="C299" s="814"/>
      <c r="D299" s="50" t="s">
        <v>210</v>
      </c>
      <c r="E299" s="102" t="s">
        <v>211</v>
      </c>
      <c r="F299" s="66" t="s">
        <v>169</v>
      </c>
      <c r="G299" s="65">
        <f>IF(F299="Oportuna",15,0)</f>
        <v>0</v>
      </c>
      <c r="H299" s="819"/>
      <c r="I299" s="822"/>
      <c r="J299" s="819"/>
      <c r="K299" s="825"/>
    </row>
    <row r="300" spans="1:11" ht="41.4" x14ac:dyDescent="0.25">
      <c r="A300" s="814"/>
      <c r="B300" s="531"/>
      <c r="C300" s="814"/>
      <c r="D300" s="50" t="s">
        <v>212</v>
      </c>
      <c r="E300" s="102" t="s">
        <v>213</v>
      </c>
      <c r="F300" s="218" t="s">
        <v>169</v>
      </c>
      <c r="G300" s="65">
        <f>IF(F300="Prevenir",15,IF(F300="Detectar",10,0))</f>
        <v>0</v>
      </c>
      <c r="H300" s="819"/>
      <c r="I300" s="822"/>
      <c r="J300" s="819"/>
      <c r="K300" s="825"/>
    </row>
    <row r="301" spans="1:11" ht="27.6" x14ac:dyDescent="0.25">
      <c r="A301" s="814"/>
      <c r="B301" s="531"/>
      <c r="C301" s="814"/>
      <c r="D301" s="50" t="s">
        <v>214</v>
      </c>
      <c r="E301" s="102" t="s">
        <v>215</v>
      </c>
      <c r="F301" s="66" t="s">
        <v>169</v>
      </c>
      <c r="G301" s="65">
        <f>IF(F301="Confiable",15,0)</f>
        <v>0</v>
      </c>
      <c r="H301" s="819"/>
      <c r="I301" s="822"/>
      <c r="J301" s="819"/>
      <c r="K301" s="825"/>
    </row>
    <row r="302" spans="1:11" ht="41.4" x14ac:dyDescent="0.25">
      <c r="A302" s="814"/>
      <c r="B302" s="531"/>
      <c r="C302" s="814"/>
      <c r="D302" s="50" t="s">
        <v>216</v>
      </c>
      <c r="E302" s="102" t="s">
        <v>217</v>
      </c>
      <c r="F302" s="218" t="s">
        <v>169</v>
      </c>
      <c r="G302" s="65">
        <f>IF(F302="Se investigan y se resuelven oportunamente",15,0)</f>
        <v>0</v>
      </c>
      <c r="H302" s="819"/>
      <c r="I302" s="822"/>
      <c r="J302" s="819"/>
      <c r="K302" s="825"/>
    </row>
    <row r="303" spans="1:11" ht="27.6" x14ac:dyDescent="0.25">
      <c r="A303" s="815"/>
      <c r="B303" s="532"/>
      <c r="C303" s="815"/>
      <c r="D303" s="45" t="s">
        <v>218</v>
      </c>
      <c r="E303" s="102" t="s">
        <v>219</v>
      </c>
      <c r="F303" s="66" t="s">
        <v>169</v>
      </c>
      <c r="G303" s="65">
        <f>IF(F303="Completa",10,IF(F303="Incompleta",5,0))</f>
        <v>0</v>
      </c>
      <c r="H303" s="820"/>
      <c r="I303" s="823"/>
      <c r="J303" s="820"/>
      <c r="K303" s="826"/>
    </row>
    <row r="304" spans="1:11" ht="15" thickBot="1" x14ac:dyDescent="0.3">
      <c r="A304" s="124"/>
      <c r="B304" s="125"/>
      <c r="C304" s="56"/>
      <c r="D304" s="57"/>
      <c r="E304" s="58" t="s">
        <v>220</v>
      </c>
      <c r="F304" s="16"/>
      <c r="G304" s="16">
        <f>SUM(G297:G303)</f>
        <v>0</v>
      </c>
      <c r="H304" s="133"/>
      <c r="I304" s="134"/>
      <c r="J304" s="134"/>
      <c r="K304" s="135"/>
    </row>
    <row r="305" spans="1:11" ht="14.4" thickBot="1" x14ac:dyDescent="0.3"/>
    <row r="306" spans="1:11" ht="27.6" x14ac:dyDescent="0.25">
      <c r="A306" s="827" t="s">
        <v>82</v>
      </c>
      <c r="B306" s="829" t="s">
        <v>223</v>
      </c>
      <c r="C306" s="831" t="s">
        <v>196</v>
      </c>
      <c r="D306" s="833" t="s">
        <v>197</v>
      </c>
      <c r="E306" s="834"/>
      <c r="F306" s="834"/>
      <c r="G306" s="834"/>
      <c r="H306" s="835"/>
      <c r="I306" s="107" t="s">
        <v>198</v>
      </c>
      <c r="J306" s="836" t="s">
        <v>199</v>
      </c>
      <c r="K306" s="811" t="s">
        <v>200</v>
      </c>
    </row>
    <row r="307" spans="1:11" ht="55.8" thickBot="1" x14ac:dyDescent="0.3">
      <c r="A307" s="828"/>
      <c r="B307" s="830"/>
      <c r="C307" s="832"/>
      <c r="D307" s="108" t="s">
        <v>201</v>
      </c>
      <c r="E307" s="51" t="s">
        <v>202</v>
      </c>
      <c r="F307" s="108" t="s">
        <v>203</v>
      </c>
      <c r="G307" s="108" t="s">
        <v>204</v>
      </c>
      <c r="H307" s="108" t="s">
        <v>221</v>
      </c>
      <c r="I307" s="52" t="s">
        <v>206</v>
      </c>
      <c r="J307" s="837"/>
      <c r="K307" s="812"/>
    </row>
    <row r="308" spans="1:11" x14ac:dyDescent="0.25">
      <c r="A308" s="813" t="str">
        <f>DESCRIPCION!A37</f>
        <v>j</v>
      </c>
      <c r="B308" s="530">
        <f>DESCRIPCION!D37</f>
        <v>0</v>
      </c>
      <c r="C308" s="813"/>
      <c r="D308" s="816" t="s">
        <v>207</v>
      </c>
      <c r="E308" s="128" t="s">
        <v>208</v>
      </c>
      <c r="F308" s="69" t="s">
        <v>169</v>
      </c>
      <c r="G308" s="129">
        <f>IF(F308="Asignado",15,0)</f>
        <v>0</v>
      </c>
      <c r="H308" s="818" t="str">
        <f>IF(AND(G315&gt;0,G315&lt;=85),"Débil",IF(AND(G315&gt;85,G315&lt;=95),"Moderado",IF(G315&gt;96,"Fuerte"," ")))</f>
        <v xml:space="preserve"> </v>
      </c>
      <c r="I308" s="821" t="s">
        <v>169</v>
      </c>
      <c r="J308" s="818"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4" t="str">
        <f>IF(J308="Fuerte","NO",IF(J308=" "," ","SI"))</f>
        <v xml:space="preserve"> </v>
      </c>
    </row>
    <row r="309" spans="1:11" ht="27.6" x14ac:dyDescent="0.25">
      <c r="A309" s="814"/>
      <c r="B309" s="531"/>
      <c r="C309" s="814"/>
      <c r="D309" s="817"/>
      <c r="E309" s="102" t="s">
        <v>209</v>
      </c>
      <c r="F309" s="66" t="s">
        <v>169</v>
      </c>
      <c r="G309" s="65">
        <f>IF(F309="Adecuado",15,0)</f>
        <v>0</v>
      </c>
      <c r="H309" s="819"/>
      <c r="I309" s="822"/>
      <c r="J309" s="819"/>
      <c r="K309" s="825"/>
    </row>
    <row r="310" spans="1:11" ht="27.6" x14ac:dyDescent="0.25">
      <c r="A310" s="814"/>
      <c r="B310" s="531"/>
      <c r="C310" s="814"/>
      <c r="D310" s="50" t="s">
        <v>210</v>
      </c>
      <c r="E310" s="102" t="s">
        <v>211</v>
      </c>
      <c r="F310" s="66" t="s">
        <v>169</v>
      </c>
      <c r="G310" s="65">
        <f>IF(F310="Oportuna",15,0)</f>
        <v>0</v>
      </c>
      <c r="H310" s="819"/>
      <c r="I310" s="822"/>
      <c r="J310" s="819"/>
      <c r="K310" s="825"/>
    </row>
    <row r="311" spans="1:11" ht="41.4" x14ac:dyDescent="0.25">
      <c r="A311" s="814"/>
      <c r="B311" s="531"/>
      <c r="C311" s="814"/>
      <c r="D311" s="50" t="s">
        <v>212</v>
      </c>
      <c r="E311" s="102" t="s">
        <v>213</v>
      </c>
      <c r="F311" s="218" t="s">
        <v>169</v>
      </c>
      <c r="G311" s="65">
        <f>IF(F311="Prevenir",15,IF(F311="Detectar",10,0))</f>
        <v>0</v>
      </c>
      <c r="H311" s="819"/>
      <c r="I311" s="822"/>
      <c r="J311" s="819"/>
      <c r="K311" s="825"/>
    </row>
    <row r="312" spans="1:11" ht="27.6" x14ac:dyDescent="0.25">
      <c r="A312" s="814"/>
      <c r="B312" s="531"/>
      <c r="C312" s="814"/>
      <c r="D312" s="50" t="s">
        <v>214</v>
      </c>
      <c r="E312" s="102" t="s">
        <v>215</v>
      </c>
      <c r="F312" s="66" t="s">
        <v>169</v>
      </c>
      <c r="G312" s="65">
        <f>IF(F312="Confiable",15,0)</f>
        <v>0</v>
      </c>
      <c r="H312" s="819"/>
      <c r="I312" s="822"/>
      <c r="J312" s="819"/>
      <c r="K312" s="825"/>
    </row>
    <row r="313" spans="1:11" ht="41.4" x14ac:dyDescent="0.25">
      <c r="A313" s="814"/>
      <c r="B313" s="531"/>
      <c r="C313" s="814"/>
      <c r="D313" s="50" t="s">
        <v>216</v>
      </c>
      <c r="E313" s="102" t="s">
        <v>217</v>
      </c>
      <c r="F313" s="218" t="s">
        <v>169</v>
      </c>
      <c r="G313" s="65">
        <f>IF(F313="Se investigan y se resuelven oportunamente",15,0)</f>
        <v>0</v>
      </c>
      <c r="H313" s="819"/>
      <c r="I313" s="822"/>
      <c r="J313" s="819"/>
      <c r="K313" s="825"/>
    </row>
    <row r="314" spans="1:11" ht="27.6" x14ac:dyDescent="0.25">
      <c r="A314" s="815"/>
      <c r="B314" s="532"/>
      <c r="C314" s="815"/>
      <c r="D314" s="45" t="s">
        <v>218</v>
      </c>
      <c r="E314" s="102" t="s">
        <v>219</v>
      </c>
      <c r="F314" s="66" t="s">
        <v>169</v>
      </c>
      <c r="G314" s="65">
        <f>IF(F314="Completa",10,IF(F314="Incompleta",5,0))</f>
        <v>0</v>
      </c>
      <c r="H314" s="820"/>
      <c r="I314" s="823"/>
      <c r="J314" s="820"/>
      <c r="K314" s="826"/>
    </row>
    <row r="315" spans="1:11" ht="15" thickBot="1" x14ac:dyDescent="0.3">
      <c r="A315" s="124"/>
      <c r="B315" s="125"/>
      <c r="C315" s="56"/>
      <c r="D315" s="57"/>
      <c r="E315" s="58" t="s">
        <v>220</v>
      </c>
      <c r="F315" s="16"/>
      <c r="G315" s="16">
        <f>SUM(G308:G314)</f>
        <v>0</v>
      </c>
      <c r="H315" s="133"/>
      <c r="I315" s="134"/>
      <c r="J315" s="134"/>
      <c r="K315" s="135"/>
    </row>
    <row r="316" spans="1:11" ht="14.4" thickBot="1" x14ac:dyDescent="0.3"/>
    <row r="317" spans="1:11" ht="27.6" x14ac:dyDescent="0.25">
      <c r="A317" s="827" t="s">
        <v>82</v>
      </c>
      <c r="B317" s="829" t="s">
        <v>223</v>
      </c>
      <c r="C317" s="831" t="s">
        <v>196</v>
      </c>
      <c r="D317" s="833" t="s">
        <v>197</v>
      </c>
      <c r="E317" s="834"/>
      <c r="F317" s="834"/>
      <c r="G317" s="834"/>
      <c r="H317" s="835"/>
      <c r="I317" s="107" t="s">
        <v>198</v>
      </c>
      <c r="J317" s="836" t="s">
        <v>199</v>
      </c>
      <c r="K317" s="811" t="s">
        <v>200</v>
      </c>
    </row>
    <row r="318" spans="1:11" ht="55.8" thickBot="1" x14ac:dyDescent="0.3">
      <c r="A318" s="828"/>
      <c r="B318" s="830"/>
      <c r="C318" s="832"/>
      <c r="D318" s="108" t="s">
        <v>201</v>
      </c>
      <c r="E318" s="51" t="s">
        <v>202</v>
      </c>
      <c r="F318" s="108" t="s">
        <v>203</v>
      </c>
      <c r="G318" s="108" t="s">
        <v>204</v>
      </c>
      <c r="H318" s="108" t="s">
        <v>221</v>
      </c>
      <c r="I318" s="52" t="s">
        <v>206</v>
      </c>
      <c r="J318" s="837"/>
      <c r="K318" s="812"/>
    </row>
    <row r="319" spans="1:11" x14ac:dyDescent="0.25">
      <c r="A319" s="813" t="str">
        <f>DESCRIPCION!A37</f>
        <v>j</v>
      </c>
      <c r="B319" s="530">
        <f>DESCRIPCION!D38</f>
        <v>0</v>
      </c>
      <c r="C319" s="813"/>
      <c r="D319" s="816" t="s">
        <v>207</v>
      </c>
      <c r="E319" s="128" t="s">
        <v>208</v>
      </c>
      <c r="F319" s="69" t="s">
        <v>169</v>
      </c>
      <c r="G319" s="129">
        <f>IF(F319="Asignado",15,0)</f>
        <v>0</v>
      </c>
      <c r="H319" s="818" t="str">
        <f>IF(AND(G326&gt;0,G326&lt;=85),"Débil",IF(AND(G326&gt;85,G326&lt;=95),"Moderado",IF(G326&gt;96,"Fuerte"," ")))</f>
        <v xml:space="preserve"> </v>
      </c>
      <c r="I319" s="821" t="s">
        <v>192</v>
      </c>
      <c r="J319" s="818"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4" t="str">
        <f>IF(J319="Fuerte","NO",IF(J319=" "," ","SI"))</f>
        <v xml:space="preserve"> </v>
      </c>
    </row>
    <row r="320" spans="1:11" ht="27.6" x14ac:dyDescent="0.25">
      <c r="A320" s="814"/>
      <c r="B320" s="531"/>
      <c r="C320" s="814"/>
      <c r="D320" s="817"/>
      <c r="E320" s="102" t="s">
        <v>209</v>
      </c>
      <c r="F320" s="66" t="s">
        <v>169</v>
      </c>
      <c r="G320" s="65">
        <f>IF(F320="Adecuado",15,0)</f>
        <v>0</v>
      </c>
      <c r="H320" s="819"/>
      <c r="I320" s="822"/>
      <c r="J320" s="819"/>
      <c r="K320" s="825"/>
    </row>
    <row r="321" spans="1:11" ht="27.6" x14ac:dyDescent="0.25">
      <c r="A321" s="814"/>
      <c r="B321" s="531"/>
      <c r="C321" s="814"/>
      <c r="D321" s="50" t="s">
        <v>210</v>
      </c>
      <c r="E321" s="102" t="s">
        <v>211</v>
      </c>
      <c r="F321" s="66" t="s">
        <v>169</v>
      </c>
      <c r="G321" s="65">
        <f>IF(F321="Oportuna",15,0)</f>
        <v>0</v>
      </c>
      <c r="H321" s="819"/>
      <c r="I321" s="822"/>
      <c r="J321" s="819"/>
      <c r="K321" s="825"/>
    </row>
    <row r="322" spans="1:11" ht="41.4" x14ac:dyDescent="0.25">
      <c r="A322" s="814"/>
      <c r="B322" s="531"/>
      <c r="C322" s="814"/>
      <c r="D322" s="50" t="s">
        <v>212</v>
      </c>
      <c r="E322" s="102" t="s">
        <v>213</v>
      </c>
      <c r="F322" s="218" t="s">
        <v>169</v>
      </c>
      <c r="G322" s="65">
        <f>IF(F322="Prevenir",15,IF(F322="Detectar",10,0))</f>
        <v>0</v>
      </c>
      <c r="H322" s="819"/>
      <c r="I322" s="822"/>
      <c r="J322" s="819"/>
      <c r="K322" s="825"/>
    </row>
    <row r="323" spans="1:11" ht="27.6" x14ac:dyDescent="0.25">
      <c r="A323" s="814"/>
      <c r="B323" s="531"/>
      <c r="C323" s="814"/>
      <c r="D323" s="50" t="s">
        <v>214</v>
      </c>
      <c r="E323" s="102" t="s">
        <v>215</v>
      </c>
      <c r="F323" s="66" t="s">
        <v>169</v>
      </c>
      <c r="G323" s="65">
        <f>IF(F323="Confiable",15,0)</f>
        <v>0</v>
      </c>
      <c r="H323" s="819"/>
      <c r="I323" s="822"/>
      <c r="J323" s="819"/>
      <c r="K323" s="825"/>
    </row>
    <row r="324" spans="1:11" ht="41.4" x14ac:dyDescent="0.25">
      <c r="A324" s="814"/>
      <c r="B324" s="531"/>
      <c r="C324" s="814"/>
      <c r="D324" s="50" t="s">
        <v>216</v>
      </c>
      <c r="E324" s="102" t="s">
        <v>217</v>
      </c>
      <c r="F324" s="218" t="s">
        <v>169</v>
      </c>
      <c r="G324" s="65">
        <f>IF(F324="Se investigan y se resuelven oportunamente",15,0)</f>
        <v>0</v>
      </c>
      <c r="H324" s="819"/>
      <c r="I324" s="822"/>
      <c r="J324" s="819"/>
      <c r="K324" s="825"/>
    </row>
    <row r="325" spans="1:11" ht="27.6" x14ac:dyDescent="0.25">
      <c r="A325" s="815"/>
      <c r="B325" s="532"/>
      <c r="C325" s="815"/>
      <c r="D325" s="45" t="s">
        <v>218</v>
      </c>
      <c r="E325" s="102" t="s">
        <v>219</v>
      </c>
      <c r="F325" s="66" t="s">
        <v>169</v>
      </c>
      <c r="G325" s="65">
        <f>IF(F325="Completa",10,IF(F325="Incompleta",5,0))</f>
        <v>0</v>
      </c>
      <c r="H325" s="820"/>
      <c r="I325" s="823"/>
      <c r="J325" s="820"/>
      <c r="K325" s="826"/>
    </row>
    <row r="326" spans="1:11" ht="15" thickBot="1" x14ac:dyDescent="0.3">
      <c r="A326" s="124"/>
      <c r="B326" s="125"/>
      <c r="C326" s="56"/>
      <c r="D326" s="57"/>
      <c r="E326" s="58" t="s">
        <v>220</v>
      </c>
      <c r="F326" s="16"/>
      <c r="G326" s="16">
        <f>SUM(G319:G325)</f>
        <v>0</v>
      </c>
      <c r="H326" s="133"/>
      <c r="I326" s="134"/>
      <c r="J326" s="134"/>
      <c r="K326" s="135"/>
    </row>
    <row r="327" spans="1:11" ht="14.4" thickBot="1" x14ac:dyDescent="0.3"/>
    <row r="328" spans="1:11" ht="27.6" x14ac:dyDescent="0.25">
      <c r="A328" s="827" t="s">
        <v>82</v>
      </c>
      <c r="B328" s="829" t="s">
        <v>223</v>
      </c>
      <c r="C328" s="831" t="s">
        <v>196</v>
      </c>
      <c r="D328" s="833" t="s">
        <v>197</v>
      </c>
      <c r="E328" s="834"/>
      <c r="F328" s="834"/>
      <c r="G328" s="834"/>
      <c r="H328" s="835"/>
      <c r="I328" s="107" t="s">
        <v>198</v>
      </c>
      <c r="J328" s="836" t="s">
        <v>199</v>
      </c>
      <c r="K328" s="811" t="s">
        <v>200</v>
      </c>
    </row>
    <row r="329" spans="1:11" ht="55.8" thickBot="1" x14ac:dyDescent="0.3">
      <c r="A329" s="828"/>
      <c r="B329" s="830"/>
      <c r="C329" s="832"/>
      <c r="D329" s="108" t="s">
        <v>201</v>
      </c>
      <c r="E329" s="51" t="s">
        <v>202</v>
      </c>
      <c r="F329" s="108" t="s">
        <v>203</v>
      </c>
      <c r="G329" s="108" t="s">
        <v>204</v>
      </c>
      <c r="H329" s="108" t="s">
        <v>221</v>
      </c>
      <c r="I329" s="52" t="s">
        <v>206</v>
      </c>
      <c r="J329" s="837"/>
      <c r="K329" s="812"/>
    </row>
    <row r="330" spans="1:11" x14ac:dyDescent="0.25">
      <c r="A330" s="813" t="str">
        <f>DESCRIPCION!A37</f>
        <v>j</v>
      </c>
      <c r="B330" s="530">
        <f>DESCRIPCION!D39</f>
        <v>0</v>
      </c>
      <c r="C330" s="813"/>
      <c r="D330" s="816" t="s">
        <v>207</v>
      </c>
      <c r="E330" s="128" t="s">
        <v>208</v>
      </c>
      <c r="F330" s="69" t="s">
        <v>169</v>
      </c>
      <c r="G330" s="129">
        <f>IF(F330="Asignado",15,0)</f>
        <v>0</v>
      </c>
      <c r="H330" s="818" t="str">
        <f>IF(AND(G337&gt;0,G337&lt;=85),"Débil",IF(AND(G337&gt;85,G337&lt;=95),"Moderado",IF(G337&gt;96,"Fuerte"," ")))</f>
        <v xml:space="preserve"> </v>
      </c>
      <c r="I330" s="821" t="s">
        <v>169</v>
      </c>
      <c r="J330" s="818"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4" t="str">
        <f>IF(J330="Fuerte","NO",IF(J330=" "," ","SI"))</f>
        <v xml:space="preserve"> </v>
      </c>
    </row>
    <row r="331" spans="1:11" ht="27.6" x14ac:dyDescent="0.25">
      <c r="A331" s="814"/>
      <c r="B331" s="531"/>
      <c r="C331" s="814"/>
      <c r="D331" s="817"/>
      <c r="E331" s="102" t="s">
        <v>209</v>
      </c>
      <c r="F331" s="66" t="s">
        <v>169</v>
      </c>
      <c r="G331" s="65">
        <f>IF(F331="Adecuado",15,0)</f>
        <v>0</v>
      </c>
      <c r="H331" s="819"/>
      <c r="I331" s="822"/>
      <c r="J331" s="819"/>
      <c r="K331" s="825"/>
    </row>
    <row r="332" spans="1:11" ht="27.6" x14ac:dyDescent="0.25">
      <c r="A332" s="814"/>
      <c r="B332" s="531"/>
      <c r="C332" s="814"/>
      <c r="D332" s="50" t="s">
        <v>210</v>
      </c>
      <c r="E332" s="102" t="s">
        <v>211</v>
      </c>
      <c r="F332" s="66" t="s">
        <v>169</v>
      </c>
      <c r="G332" s="65">
        <f>IF(F332="Oportuna",15,0)</f>
        <v>0</v>
      </c>
      <c r="H332" s="819"/>
      <c r="I332" s="822"/>
      <c r="J332" s="819"/>
      <c r="K332" s="825"/>
    </row>
    <row r="333" spans="1:11" ht="41.4" x14ac:dyDescent="0.25">
      <c r="A333" s="814"/>
      <c r="B333" s="531"/>
      <c r="C333" s="814"/>
      <c r="D333" s="50" t="s">
        <v>212</v>
      </c>
      <c r="E333" s="102" t="s">
        <v>213</v>
      </c>
      <c r="F333" s="218" t="s">
        <v>169</v>
      </c>
      <c r="G333" s="65">
        <f>IF(F333="Prevenir",15,IF(F333="Detectar",10,0))</f>
        <v>0</v>
      </c>
      <c r="H333" s="819"/>
      <c r="I333" s="822"/>
      <c r="J333" s="819"/>
      <c r="K333" s="825"/>
    </row>
    <row r="334" spans="1:11" ht="27.6" x14ac:dyDescent="0.25">
      <c r="A334" s="814"/>
      <c r="B334" s="531"/>
      <c r="C334" s="814"/>
      <c r="D334" s="50" t="s">
        <v>214</v>
      </c>
      <c r="E334" s="102" t="s">
        <v>215</v>
      </c>
      <c r="F334" s="66" t="s">
        <v>169</v>
      </c>
      <c r="G334" s="65">
        <f>IF(F334="Confiable",15,0)</f>
        <v>0</v>
      </c>
      <c r="H334" s="819"/>
      <c r="I334" s="822"/>
      <c r="J334" s="819"/>
      <c r="K334" s="825"/>
    </row>
    <row r="335" spans="1:11" ht="41.4" x14ac:dyDescent="0.25">
      <c r="A335" s="814"/>
      <c r="B335" s="531"/>
      <c r="C335" s="814"/>
      <c r="D335" s="50" t="s">
        <v>216</v>
      </c>
      <c r="E335" s="102" t="s">
        <v>217</v>
      </c>
      <c r="F335" s="218" t="s">
        <v>169</v>
      </c>
      <c r="G335" s="65">
        <f>IF(F335="Se investigan y se resuelven oportunamente",15,0)</f>
        <v>0</v>
      </c>
      <c r="H335" s="819"/>
      <c r="I335" s="822"/>
      <c r="J335" s="819"/>
      <c r="K335" s="825"/>
    </row>
    <row r="336" spans="1:11" ht="27.6" x14ac:dyDescent="0.25">
      <c r="A336" s="815"/>
      <c r="B336" s="532"/>
      <c r="C336" s="815"/>
      <c r="D336" s="45" t="s">
        <v>218</v>
      </c>
      <c r="E336" s="102" t="s">
        <v>219</v>
      </c>
      <c r="F336" s="66" t="s">
        <v>169</v>
      </c>
      <c r="G336" s="65">
        <f>IF(F336="Completa",10,IF(F336="Incompleta",5,0))</f>
        <v>0</v>
      </c>
      <c r="H336" s="820"/>
      <c r="I336" s="823"/>
      <c r="J336" s="820"/>
      <c r="K336" s="826"/>
    </row>
    <row r="337" spans="1:11" ht="15" thickBot="1" x14ac:dyDescent="0.3">
      <c r="A337" s="124"/>
      <c r="B337" s="125"/>
      <c r="C337" s="56"/>
      <c r="D337" s="57"/>
      <c r="E337" s="58" t="s">
        <v>220</v>
      </c>
      <c r="F337" s="16"/>
      <c r="G337" s="16">
        <f>SUM(G330:G336)</f>
        <v>0</v>
      </c>
      <c r="H337" s="133"/>
      <c r="I337" s="134"/>
      <c r="J337" s="134"/>
      <c r="K337" s="13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F330 F22 F44 F55 F77 F88 F99 F110 F66 F121 F132 F143 F154 F165 F176 F187 F198 F209 F220 F231 F242 F253 F264 F275 F286 F297 F308 F319 F33</xm:sqref>
        </x14:dataValidation>
        <x14:dataValidation type="list" allowBlank="1" showInputMessage="1" showErrorMessage="1" xr:uid="{00000000-0002-0000-1A00-000001000000}">
          <x14:formula1>
            <xm:f>NOOO!$A$155:$A$157</xm:f>
          </x14:formula1>
          <xm:sqref>F12 F331 F23 F45 F56 F78 F89 F100 F111 F67 F122 F133 F144 F155 F166 F177 F188 F199 F210 F221 F232 F243 F254 F265 F276 F287 F298 F309 F320 F34</xm:sqref>
        </x14:dataValidation>
        <x14:dataValidation type="list" allowBlank="1" showInputMessage="1" showErrorMessage="1" xr:uid="{00000000-0002-0000-1A00-000002000000}">
          <x14:formula1>
            <xm:f>NOOO!$A$160:$A$162</xm:f>
          </x14:formula1>
          <xm:sqref>F13 F332 F24 F46 F57 F79 F90 F101 F112 F68 F123 F134 F145 F156 F167 F178 F189 F200 F211 F222 F233 F244 F255 F266 F277 F288 F299 F310 F321 F35</xm:sqref>
        </x14:dataValidation>
        <x14:dataValidation type="list" allowBlank="1" showInputMessage="1" showErrorMessage="1" xr:uid="{00000000-0002-0000-1A00-000003000000}">
          <x14:formula1>
            <xm:f>NOOO!$A$165:$A$168</xm:f>
          </x14:formula1>
          <xm:sqref>F14 F333 F25 F47 F58 F80 F91 F102 F113 F69 F124 F135 F146 F157 F168 F179 F190 F201 F212 F223 F234 F245 F256 F267 F278 F289 F300 F311 F322 F36</xm:sqref>
        </x14:dataValidation>
        <x14:dataValidation type="list" allowBlank="1" showInputMessage="1" showErrorMessage="1" xr:uid="{00000000-0002-0000-1A00-000004000000}">
          <x14:formula1>
            <xm:f>NOOO!$A$171:$A$173</xm:f>
          </x14:formula1>
          <xm:sqref>F15 F334 F26 F48 F59 F81 F92 F103 F114 F70 F125 F136 F147 F158 F169 F180 F191 F202 F213 F224 F235 F246 F257 F268 F279 F290 F301 F312 F323 F37</xm:sqref>
        </x14:dataValidation>
        <x14:dataValidation type="list" allowBlank="1" showInputMessage="1" showErrorMessage="1" xr:uid="{00000000-0002-0000-1A00-000005000000}">
          <x14:formula1>
            <xm:f>NOOO!$A$176:$A$178</xm:f>
          </x14:formula1>
          <xm:sqref>F16 F335 F27 F49 F60 F82 F93 F104 F115 F71 F126 F137 F148 F159 F170 F181 F192 F203 F214 F225 F236 F247 F258 F269 F280 F291 F302 F313 F324 F38</xm:sqref>
        </x14:dataValidation>
        <x14:dataValidation type="list" allowBlank="1" showInputMessage="1" showErrorMessage="1" xr:uid="{00000000-0002-0000-1A00-000006000000}">
          <x14:formula1>
            <xm:f>NOOO!$A$181:$A$184</xm:f>
          </x14:formula1>
          <xm:sqref>F17 F336 F28 F50 F61 F83 F94 F105 F116 F72 F127 F138 F149 F160 F171 F182 F193 F204 F215 F226 F237 F248 F259 F270 F281 F292 F303 F314 F325 F39</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B11" zoomScale="80" zoomScaleNormal="80" workbookViewId="0">
      <selection activeCell="H11" sqref="H11:H1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1"/>
      <c r="B1" s="911" t="str">
        <f>CONTEXTO!B1</f>
        <v xml:space="preserve">PROCESO: </v>
      </c>
      <c r="C1" s="912"/>
      <c r="D1" s="913"/>
      <c r="E1" s="437" t="s">
        <v>472</v>
      </c>
      <c r="F1" s="370"/>
      <c r="G1" s="370"/>
      <c r="H1" s="530"/>
    </row>
    <row r="2" spans="1:111" customFormat="1" ht="15.75" customHeight="1" x14ac:dyDescent="0.3">
      <c r="A2" s="459"/>
      <c r="B2" s="914"/>
      <c r="C2" s="915"/>
      <c r="D2" s="916"/>
      <c r="E2" s="438" t="s">
        <v>469</v>
      </c>
      <c r="F2" s="439"/>
      <c r="G2" s="439"/>
      <c r="H2" s="531"/>
    </row>
    <row r="3" spans="1:111" customFormat="1" ht="36" customHeight="1" x14ac:dyDescent="0.3">
      <c r="A3" s="459"/>
      <c r="B3" s="914" t="s">
        <v>222</v>
      </c>
      <c r="C3" s="915"/>
      <c r="D3" s="916"/>
      <c r="E3" s="438" t="s">
        <v>470</v>
      </c>
      <c r="F3" s="439"/>
      <c r="G3" s="439"/>
      <c r="H3" s="531"/>
    </row>
    <row r="4" spans="1:111" customFormat="1" ht="15.75" customHeight="1" thickBot="1" x14ac:dyDescent="0.35">
      <c r="A4" s="460"/>
      <c r="B4" s="917"/>
      <c r="C4" s="918"/>
      <c r="D4" s="919"/>
      <c r="E4" s="478" t="s">
        <v>385</v>
      </c>
      <c r="F4" s="341"/>
      <c r="G4" s="341"/>
      <c r="H4" s="908"/>
    </row>
    <row r="5" spans="1:111" ht="14.4" thickBot="1" x14ac:dyDescent="0.3">
      <c r="A5" s="55"/>
      <c r="C5" s="32"/>
      <c r="D5" s="32"/>
      <c r="E5" s="32"/>
      <c r="F5" s="32"/>
      <c r="G5" s="32"/>
      <c r="H5" s="72"/>
    </row>
    <row r="6" spans="1:111" customFormat="1" ht="24" customHeight="1" x14ac:dyDescent="0.3">
      <c r="A6" s="898" t="str">
        <f>+CONTEXTO!A8</f>
        <v>PROCESO: GESTIÓN DE  INNOVACION Y TIC</v>
      </c>
      <c r="B6" s="899"/>
      <c r="C6" s="899"/>
      <c r="D6" s="899"/>
      <c r="E6" s="899"/>
      <c r="F6" s="899"/>
      <c r="G6" s="899"/>
      <c r="H6" s="900"/>
    </row>
    <row r="7" spans="1:111" customFormat="1" ht="72" customHeight="1" thickBot="1" x14ac:dyDescent="0.35">
      <c r="A7" s="90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902"/>
      <c r="C7" s="902"/>
      <c r="D7" s="902"/>
      <c r="E7" s="902"/>
      <c r="F7" s="902"/>
      <c r="G7" s="902"/>
      <c r="H7" s="903"/>
    </row>
    <row r="8" spans="1:111" ht="14.4" thickBot="1" x14ac:dyDescent="0.3">
      <c r="A8" s="55"/>
      <c r="C8" s="32"/>
      <c r="D8" s="32"/>
      <c r="E8" s="32"/>
      <c r="F8" s="32"/>
      <c r="G8" s="32"/>
      <c r="H8" s="72"/>
    </row>
    <row r="9" spans="1:111" s="53" customFormat="1" ht="30" customHeight="1" x14ac:dyDescent="0.3">
      <c r="A9" s="920" t="s">
        <v>82</v>
      </c>
      <c r="B9" s="909" t="s">
        <v>223</v>
      </c>
      <c r="C9" s="910" t="s">
        <v>196</v>
      </c>
      <c r="D9" s="910" t="s">
        <v>205</v>
      </c>
      <c r="E9" s="910" t="s">
        <v>224</v>
      </c>
      <c r="F9" s="921" t="s">
        <v>225</v>
      </c>
      <c r="G9" s="921"/>
      <c r="H9" s="922"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20"/>
      <c r="B10" s="909"/>
      <c r="C10" s="910"/>
      <c r="D10" s="910"/>
      <c r="E10" s="910"/>
      <c r="F10" s="921"/>
      <c r="G10" s="921"/>
      <c r="H10" s="922"/>
    </row>
    <row r="11" spans="1:111" s="54" customFormat="1" ht="151.5" customHeight="1" x14ac:dyDescent="0.3">
      <c r="A11" s="904" t="str">
        <f>DESCRIPCION!A10</f>
        <v xml:space="preserve">Probabilidad de hurto y/o uso indebido de los equipos tecnológicos de la entidad para fines ilegales </v>
      </c>
      <c r="B11" s="102" t="str">
        <f>DESCRIPCION!D10</f>
        <v>Falta de Ética y Valores,  tráfico de influencias y abuso de confianza</v>
      </c>
      <c r="C11" s="137" t="str">
        <f>'CONTROLES Y EVALUACIÓN'!C11:C17</f>
        <v>La Directora de Talento Humano anualmente define un cronograma para la socialización del código de integridad con el proposito de interiorizar en los servidores publicos los valores y principios institucionales. Cada secretaria o dependencia tiene la responsabilidad de al menos una vez al año realizar socialización de un valor. Si alguna dependencia no socializa el valor en el mes que le corresponde, al final de año debe hacer una socializacion junto con las demas dependencias que no cumplieron y como evidencia quedan el registro fotografico, envio de correos electronicos y piezas publicitarias.</v>
      </c>
      <c r="D11" s="260" t="str">
        <f>'CONTROLES Y EVALUACIÓN'!H11:H17</f>
        <v>Débil</v>
      </c>
      <c r="E11" s="260" t="str">
        <f>'CONTROLES Y EVALUACIÓN'!I11:I17</f>
        <v>Moderado (Algunas veces se ejecuta)</v>
      </c>
      <c r="F11" s="13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5">
        <f>IF(F11="Fuerte",100,IF(F11="Moderado",50,IF(F11="Débil",0," ")))</f>
        <v>0</v>
      </c>
      <c r="H11" s="694" t="str">
        <f>IF(G14=100,"Fuerte",IF(AND(G14&gt;=50,G14&lt;=99),"Moderado",IF(AND(G14&gt;0,G14&lt;=49),"Débil"," ")))</f>
        <v>Moderado</v>
      </c>
    </row>
    <row r="12" spans="1:111" s="54" customFormat="1" ht="182.25" customHeight="1" x14ac:dyDescent="0.3">
      <c r="A12" s="814"/>
      <c r="B12" s="102" t="str">
        <f>DESCRIPCION!D11</f>
        <v>Falta articulación con otras dependencias de la Administración para ejecutar eventos u oferta institucional</v>
      </c>
      <c r="C12" s="137" t="str">
        <f>'CONTROLES Y EVALUACIÓN'!C22</f>
        <v>Solicitar a la dependencia competente lo relacionado con pólizas de seguros de los bienes amparados (mobiliario y tecnológico), servicio de seguridad o vigilancia. 
Por parte de la Secretaría de las TIC capacitar al personal idóneo contratado en el buen uso de los Centros de Experiencia Digital, cumplimiento del reglamento interno, cumplimiento de obligaciones contractuales (responsabilidad en custodia del inventario físico)</v>
      </c>
      <c r="D12" s="103" t="str">
        <f>'CONTROLES Y EVALUACIÓN'!H22</f>
        <v>Fuerte</v>
      </c>
      <c r="E12" s="103" t="str">
        <f>'CONTROLES Y EVALUACIÓN'!I22</f>
        <v>Fuerte (Siempre se Ejecuta)</v>
      </c>
      <c r="F12" s="13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695"/>
    </row>
    <row r="13" spans="1:111" s="54" customFormat="1" ht="126" customHeight="1" x14ac:dyDescent="0.3">
      <c r="A13" s="815"/>
      <c r="B13" s="102" t="str">
        <f>DESCRIPCION!D12</f>
        <v>Deficiencia en la retencion del conocimiento</v>
      </c>
      <c r="C13" s="137" t="str">
        <f>'CONTROLES Y EVALUACIÓN'!C33</f>
        <v xml:space="preserve">La secretaría de las TIC realiza reuniones, actas con los administradores asignados sobre la responsabilidad en custodia del inventario físico y el buen uso de los Centros de Experiencia Digital. Se solicita la socialización del Reglamento Interno de los CED a los ciudadanos </v>
      </c>
      <c r="D13" s="103" t="str">
        <f>'CONTROLES Y EVALUACIÓN'!H33</f>
        <v>Fuerte</v>
      </c>
      <c r="E13" s="103" t="str">
        <f>'CONTROLES Y EVALUACIÓN'!I33</f>
        <v>Fuerte (Siempre se Ejecuta)</v>
      </c>
      <c r="F13" s="136" t="str">
        <f t="shared" si="0"/>
        <v>Fuerte</v>
      </c>
      <c r="G13" s="65">
        <f>IF(F13="Fuerte",100,IF(F13="Moderado",50,IF(F13="Débil",0," ")))</f>
        <v>100</v>
      </c>
      <c r="H13" s="695"/>
    </row>
    <row r="14" spans="1:111" s="54" customFormat="1" ht="30.75" customHeight="1" x14ac:dyDescent="0.3">
      <c r="A14" s="924"/>
      <c r="B14" s="925"/>
      <c r="C14" s="925"/>
      <c r="D14" s="925"/>
      <c r="E14" s="925"/>
      <c r="F14" s="926"/>
      <c r="G14" s="262">
        <f>AVERAGE(G11:G13)</f>
        <v>66.666666666666671</v>
      </c>
      <c r="H14" s="923"/>
    </row>
    <row r="15" spans="1:111" s="54" customFormat="1" ht="153.75" customHeight="1" x14ac:dyDescent="0.3">
      <c r="A15" s="838">
        <f>DESCRIPCION!A13</f>
        <v>0</v>
      </c>
      <c r="B15" s="102">
        <f>DESCRIPCION!D13</f>
        <v>0</v>
      </c>
      <c r="C15" s="137">
        <f>'CONTROLES Y EVALUACIÓN'!C44</f>
        <v>0</v>
      </c>
      <c r="D15" s="103" t="str">
        <f>'CONTROLES Y EVALUACIÓN'!H44</f>
        <v xml:space="preserve"> </v>
      </c>
      <c r="E15" s="103" t="str">
        <f>'CONTROLES Y EVALUACIÓN'!I44</f>
        <v>Seleccionar</v>
      </c>
      <c r="F15" s="136" t="str">
        <f>'CONTROLES Y EVALUACIÓN'!J44</f>
        <v xml:space="preserve"> </v>
      </c>
      <c r="G15" s="65" t="str">
        <f>IF(F15="Fuerte",100,IF(F15="Moderado",50,IF(F15="Débil",0," ")))</f>
        <v xml:space="preserve"> </v>
      </c>
      <c r="H15" s="694" t="str">
        <f>IF(G18=100,"Fuerte",IF(AND(G18&gt;=50,G18&lt;=99),"Moderado",IF(AND(G18&gt;0,G18&lt;=49),"Débil"," ")))</f>
        <v>Fuerte</v>
      </c>
    </row>
    <row r="16" spans="1:111" s="54" customFormat="1" ht="153.75" customHeight="1" x14ac:dyDescent="0.3">
      <c r="A16" s="838"/>
      <c r="B16" s="102">
        <f>DESCRIPCION!D14</f>
        <v>0</v>
      </c>
      <c r="C16" s="137">
        <f>'CONTROLES Y EVALUACIÓN'!C55</f>
        <v>0</v>
      </c>
      <c r="D16" s="103" t="str">
        <f>'CONTROLES Y EVALUACIÓN'!H55</f>
        <v xml:space="preserve"> </v>
      </c>
      <c r="E16" s="103" t="str">
        <f>'CONTROLES Y EVALUACIÓN'!I55</f>
        <v>Seleccionar</v>
      </c>
      <c r="F16" s="136" t="str">
        <f>'CONTROLES Y EVALUACIÓN'!J55</f>
        <v xml:space="preserve"> </v>
      </c>
      <c r="G16" s="65" t="str">
        <f t="shared" ref="G16:G17" si="2">IF(F16="Fuerte",100,IF(F16="Moderado",50,IF(F16="Débil",0," ")))</f>
        <v xml:space="preserve"> </v>
      </c>
      <c r="H16" s="695"/>
    </row>
    <row r="17" spans="1:8" s="54" customFormat="1" ht="162" customHeight="1" x14ac:dyDescent="0.3">
      <c r="A17" s="838"/>
      <c r="B17" s="102">
        <f>DESCRIPCION!D15</f>
        <v>0</v>
      </c>
      <c r="C17" s="137">
        <f>+('CONTROLES Y EVALUACIÓN'!C66)</f>
        <v>0</v>
      </c>
      <c r="D17" s="103" t="str">
        <f>'CONTROLES Y EVALUACIÓN'!H66</f>
        <v>Fuerte</v>
      </c>
      <c r="E17" s="103" t="str">
        <f>'CONTROLES Y EVALUACIÓN'!I66</f>
        <v>Fuerte (Siempre se Ejecuta)</v>
      </c>
      <c r="F17" s="136" t="str">
        <f>'CONTROLES Y EVALUACIÓN'!J66</f>
        <v>Fuerte</v>
      </c>
      <c r="G17" s="65">
        <f t="shared" si="2"/>
        <v>100</v>
      </c>
      <c r="H17" s="695"/>
    </row>
    <row r="18" spans="1:8" s="54" customFormat="1" ht="36" customHeight="1" x14ac:dyDescent="0.3">
      <c r="A18" s="927"/>
      <c r="B18" s="928"/>
      <c r="C18" s="928"/>
      <c r="D18" s="928"/>
      <c r="E18" s="928"/>
      <c r="F18" s="929"/>
      <c r="G18" s="138">
        <f>AVERAGE(G15:G17)</f>
        <v>100</v>
      </c>
      <c r="H18" s="923"/>
    </row>
    <row r="19" spans="1:8" s="54" customFormat="1" ht="135" customHeight="1" x14ac:dyDescent="0.3">
      <c r="A19" s="904">
        <f>DESCRIPCION!A16</f>
        <v>0</v>
      </c>
      <c r="B19" s="102">
        <f>DESCRIPCION!D16</f>
        <v>0</v>
      </c>
      <c r="C19" s="137">
        <f>'CONTROLES Y EVALUACIÓN'!C77</f>
        <v>0</v>
      </c>
      <c r="D19" s="103" t="str">
        <f>'CONTROLES Y EVALUACIÓN'!H77</f>
        <v>Fuerte</v>
      </c>
      <c r="E19" s="103" t="str">
        <f>'CONTROLES Y EVALUACIÓN'!I77</f>
        <v>Fuerte (Siempre se Ejecuta)</v>
      </c>
      <c r="F19" s="136" t="str">
        <f>'CONTROLES Y EVALUACIÓN'!J77</f>
        <v>Fuerte</v>
      </c>
      <c r="G19" s="65">
        <f>IF(F19="Fuerte",100,IF(F19="Moderado",50,IF(F19="Débil",0," ")))</f>
        <v>100</v>
      </c>
      <c r="H19" s="694" t="str">
        <f>IF(G22=100,"Fuerte",IF(AND(G22&gt;=50,G22&lt;=99),"Moderado",IF(AND(G22&gt;0,G22&lt;=49),"Débil"," ")))</f>
        <v>Fuerte</v>
      </c>
    </row>
    <row r="20" spans="1:8" s="54" customFormat="1" ht="114" customHeight="1" x14ac:dyDescent="0.3">
      <c r="A20" s="814"/>
      <c r="B20" s="102">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6" t="str">
        <f>'CONTROLES Y EVALUACIÓN'!J88</f>
        <v xml:space="preserve"> </v>
      </c>
      <c r="G20" s="65" t="str">
        <f t="shared" ref="G20:G21" si="3">IF(F20="Fuerte",100,IF(F20="Moderado",50,IF(F20="Débil",0," ")))</f>
        <v xml:space="preserve"> </v>
      </c>
      <c r="H20" s="695"/>
    </row>
    <row r="21" spans="1:8" s="54" customFormat="1" ht="114" customHeight="1" x14ac:dyDescent="0.3">
      <c r="A21" s="815"/>
      <c r="B21" s="102">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6" t="str">
        <f>'CONTROLES Y EVALUACIÓN'!J99</f>
        <v xml:space="preserve"> </v>
      </c>
      <c r="G21" s="65" t="str">
        <f t="shared" si="3"/>
        <v xml:space="preserve"> </v>
      </c>
      <c r="H21" s="695"/>
    </row>
    <row r="22" spans="1:8" s="54" customFormat="1" ht="33.75" customHeight="1" x14ac:dyDescent="0.3">
      <c r="A22" s="905"/>
      <c r="B22" s="906"/>
      <c r="C22" s="906"/>
      <c r="D22" s="906"/>
      <c r="E22" s="906"/>
      <c r="F22" s="907"/>
      <c r="G22" s="139">
        <f>AVERAGE(G19:G21)</f>
        <v>100</v>
      </c>
      <c r="H22" s="695"/>
    </row>
    <row r="23" spans="1:8" s="54" customFormat="1" ht="113.25" customHeight="1" x14ac:dyDescent="0.3">
      <c r="A23" s="904" t="str">
        <f>DESCRIPCION!A19</f>
        <v>d</v>
      </c>
      <c r="B23" s="102">
        <f>DESCRIPCION!D19</f>
        <v>0</v>
      </c>
      <c r="C23" s="137">
        <f>'CONTROLES Y EVALUACIÓN'!C110</f>
        <v>0</v>
      </c>
      <c r="D23" s="103" t="str">
        <f>'CONTROLES Y EVALUACIÓN'!H110</f>
        <v xml:space="preserve"> </v>
      </c>
      <c r="E23" s="103" t="str">
        <f>'CONTROLES Y EVALUACIÓN'!I110</f>
        <v>Seleccionar</v>
      </c>
      <c r="F23" s="136" t="str">
        <f>'CONTROLES Y EVALUACIÓN'!J110</f>
        <v xml:space="preserve"> </v>
      </c>
      <c r="G23" s="65" t="str">
        <f>IF(F23="Fuerte",100,IF(F23="Moderado",50,IF(F23="Débil",0," ")))</f>
        <v xml:space="preserve"> </v>
      </c>
      <c r="H23" s="694" t="e">
        <f>IF(G26=100,"Fuerte",IF(AND(G26&gt;=50,G26&lt;=99),"Moderado",IF(AND(G26&gt;0,G26&lt;=49),"Débil"," ")))</f>
        <v>#DIV/0!</v>
      </c>
    </row>
    <row r="24" spans="1:8" ht="113.25" customHeight="1" x14ac:dyDescent="0.25">
      <c r="A24" s="814"/>
      <c r="B24" s="102">
        <f>DESCRIPCION!D20</f>
        <v>0</v>
      </c>
      <c r="C24" s="137">
        <f>'CONTROLES Y EVALUACIÓN'!C121</f>
        <v>0</v>
      </c>
      <c r="D24" s="103" t="str">
        <f>'CONTROLES Y EVALUACIÓN'!H121</f>
        <v xml:space="preserve"> </v>
      </c>
      <c r="E24" s="103" t="str">
        <f>'CONTROLES Y EVALUACIÓN'!I121</f>
        <v>Seleccionar</v>
      </c>
      <c r="F24" s="136" t="str">
        <f>'CONTROLES Y EVALUACIÓN'!J121</f>
        <v xml:space="preserve"> </v>
      </c>
      <c r="G24" s="65" t="str">
        <f t="shared" ref="G24:G25" si="4">IF(F24="Fuerte",100,IF(F24="Moderado",50,IF(F24="Débil",0," ")))</f>
        <v xml:space="preserve"> </v>
      </c>
      <c r="H24" s="695"/>
    </row>
    <row r="25" spans="1:8" ht="123.75" customHeight="1" x14ac:dyDescent="0.25">
      <c r="A25" s="815"/>
      <c r="B25" s="102">
        <f>DESCRIPCION!D21</f>
        <v>0</v>
      </c>
      <c r="C25" s="137">
        <f>'CONTROLES Y EVALUACIÓN'!C132</f>
        <v>0</v>
      </c>
      <c r="D25" s="103" t="str">
        <f>'CONTROLES Y EVALUACIÓN'!H132</f>
        <v xml:space="preserve"> </v>
      </c>
      <c r="E25" s="103" t="str">
        <f>'CONTROLES Y EVALUACIÓN'!I132</f>
        <v>Seleccionar</v>
      </c>
      <c r="F25" s="136" t="str">
        <f>'CONTROLES Y EVALUACIÓN'!J132</f>
        <v xml:space="preserve"> </v>
      </c>
      <c r="G25" s="65" t="str">
        <f t="shared" si="4"/>
        <v xml:space="preserve"> </v>
      </c>
      <c r="H25" s="695"/>
    </row>
    <row r="26" spans="1:8" ht="31.5" customHeight="1" x14ac:dyDescent="0.25">
      <c r="A26" s="905"/>
      <c r="B26" s="906"/>
      <c r="C26" s="906"/>
      <c r="D26" s="906"/>
      <c r="E26" s="906"/>
      <c r="F26" s="907"/>
      <c r="G26" s="139" t="e">
        <f>AVERAGE(G23:G25)</f>
        <v>#DIV/0!</v>
      </c>
      <c r="H26" s="695"/>
    </row>
    <row r="27" spans="1:8" ht="112.5" customHeight="1" x14ac:dyDescent="0.25">
      <c r="A27" s="904" t="str">
        <f>DESCRIPCION!A22</f>
        <v>e</v>
      </c>
      <c r="B27" s="102">
        <f>DESCRIPCION!D22</f>
        <v>0</v>
      </c>
      <c r="C27" s="137">
        <f>'CONTROLES Y EVALUACIÓN'!C143</f>
        <v>0</v>
      </c>
      <c r="D27" s="103" t="str">
        <f>'CONTROLES Y EVALUACIÓN'!H143</f>
        <v xml:space="preserve"> </v>
      </c>
      <c r="E27" s="103" t="str">
        <f>'CONTROLES Y EVALUACIÓN'!I143</f>
        <v>Seleccionar</v>
      </c>
      <c r="F27" s="136" t="str">
        <f>'CONTROLES Y EVALUACIÓN'!J143</f>
        <v xml:space="preserve"> </v>
      </c>
      <c r="G27" s="65" t="str">
        <f>IF(F27="Fuerte",100,IF(F27="Moderado",50,IF(F27="Débil",0," ")))</f>
        <v xml:space="preserve"> </v>
      </c>
      <c r="H27" s="694" t="e">
        <f>IF(G30=100,"Fuerte",IF(AND(G30&gt;=50,G30&lt;=99),"Moderado",IF(AND(G30&gt;0,G30&lt;=49),"Débil"," ")))</f>
        <v>#DIV/0!</v>
      </c>
    </row>
    <row r="28" spans="1:8" ht="99.75" customHeight="1" x14ac:dyDescent="0.25">
      <c r="A28" s="814"/>
      <c r="B28" s="102">
        <f>DESCRIPCION!D23</f>
        <v>0</v>
      </c>
      <c r="C28" s="137">
        <f>'CONTROLES Y EVALUACIÓN'!C154</f>
        <v>0</v>
      </c>
      <c r="D28" s="103" t="str">
        <f>'CONTROLES Y EVALUACIÓN'!H154</f>
        <v xml:space="preserve"> </v>
      </c>
      <c r="E28" s="103" t="str">
        <f>'CONTROLES Y EVALUACIÓN'!I154</f>
        <v>Seleccionar</v>
      </c>
      <c r="F28" s="136" t="str">
        <f>'CONTROLES Y EVALUACIÓN'!J154</f>
        <v xml:space="preserve"> </v>
      </c>
      <c r="G28" s="65" t="str">
        <f t="shared" ref="G28:G29" si="5">IF(F28="Fuerte",100,IF(F28="Moderado",50,IF(F28="Débil",0," ")))</f>
        <v xml:space="preserve"> </v>
      </c>
      <c r="H28" s="695"/>
    </row>
    <row r="29" spans="1:8" ht="96.75" customHeight="1" x14ac:dyDescent="0.25">
      <c r="A29" s="815"/>
      <c r="B29" s="102">
        <f>DESCRIPCION!D24</f>
        <v>0</v>
      </c>
      <c r="C29" s="137">
        <f>'CONTROLES Y EVALUACIÓN'!C165</f>
        <v>0</v>
      </c>
      <c r="D29" s="103" t="str">
        <f>'CONTROLES Y EVALUACIÓN'!H165</f>
        <v xml:space="preserve"> </v>
      </c>
      <c r="E29" s="103" t="str">
        <f>'CONTROLES Y EVALUACIÓN'!I165</f>
        <v>Seleccionar</v>
      </c>
      <c r="F29" s="136" t="str">
        <f>'CONTROLES Y EVALUACIÓN'!J165</f>
        <v xml:space="preserve"> </v>
      </c>
      <c r="G29" s="65" t="str">
        <f t="shared" si="5"/>
        <v xml:space="preserve"> </v>
      </c>
      <c r="H29" s="695"/>
    </row>
    <row r="30" spans="1:8" ht="24" customHeight="1" x14ac:dyDescent="0.25">
      <c r="A30" s="905"/>
      <c r="B30" s="906"/>
      <c r="C30" s="906"/>
      <c r="D30" s="906"/>
      <c r="E30" s="906"/>
      <c r="F30" s="907"/>
      <c r="G30" s="139" t="e">
        <f>AVERAGE(G27:G29)</f>
        <v>#DIV/0!</v>
      </c>
      <c r="H30" s="695"/>
    </row>
    <row r="31" spans="1:8" ht="120" customHeight="1" x14ac:dyDescent="0.25">
      <c r="A31" s="904" t="str">
        <f>DESCRIPCION!A25</f>
        <v>f</v>
      </c>
      <c r="B31" s="102">
        <f>DESCRIPCION!D25</f>
        <v>0</v>
      </c>
      <c r="C31" s="137">
        <f>'CONTROLES Y EVALUACIÓN'!C176</f>
        <v>0</v>
      </c>
      <c r="D31" s="103" t="str">
        <f>'CONTROLES Y EVALUACIÓN'!H176</f>
        <v>Débil</v>
      </c>
      <c r="E31" s="103" t="str">
        <f>'CONTROLES Y EVALUACIÓN'!I176</f>
        <v>Fuerte (Siempre se Ejecuta)</v>
      </c>
      <c r="F31" s="136" t="str">
        <f>'CONTROLES Y EVALUACIÓN'!J176</f>
        <v>Débil</v>
      </c>
      <c r="G31" s="65">
        <f>IF(F31="Fuerte",100,IF(F31="Moderado",50,IF(F31="Débil",0," ")))</f>
        <v>0</v>
      </c>
      <c r="H31" s="694" t="str">
        <f>IF(G34=100,"Fuerte",IF(AND(G34&gt;=50,G34&lt;=99),"Moderado",IF(AND(G34&gt;0,G34&lt;=49),"Débil"," ")))</f>
        <v xml:space="preserve"> </v>
      </c>
    </row>
    <row r="32" spans="1:8" ht="114" customHeight="1" x14ac:dyDescent="0.25">
      <c r="A32" s="814"/>
      <c r="B32" s="102">
        <f>DESCRIPCION!B26</f>
        <v>0</v>
      </c>
      <c r="C32" s="137">
        <f>'CONTROLES Y EVALUACIÓN'!C187</f>
        <v>0</v>
      </c>
      <c r="D32" s="103" t="str">
        <f>'CONTROLES Y EVALUACIÓN'!H187</f>
        <v xml:space="preserve"> </v>
      </c>
      <c r="E32" s="103" t="str">
        <f>'CONTROLES Y EVALUACIÓN'!I187</f>
        <v>Seleccionar</v>
      </c>
      <c r="F32" s="136" t="str">
        <f>'CONTROLES Y EVALUACIÓN'!J187</f>
        <v xml:space="preserve"> </v>
      </c>
      <c r="G32" s="65" t="str">
        <f t="shared" ref="G32:G33" si="6">IF(F32="Fuerte",100,IF(F32="Moderado",50,IF(F32="Débil",0," ")))</f>
        <v xml:space="preserve"> </v>
      </c>
      <c r="H32" s="695"/>
    </row>
    <row r="33" spans="1:8" ht="100.5" customHeight="1" x14ac:dyDescent="0.25">
      <c r="A33" s="815"/>
      <c r="B33" s="102">
        <f>DESCRIPCION!B27</f>
        <v>0</v>
      </c>
      <c r="C33" s="137">
        <f>'CONTROLES Y EVALUACIÓN'!C198</f>
        <v>0</v>
      </c>
      <c r="D33" s="103" t="str">
        <f>'CONTROLES Y EVALUACIÓN'!H198</f>
        <v xml:space="preserve"> </v>
      </c>
      <c r="E33" s="103" t="str">
        <f>'CONTROLES Y EVALUACIÓN'!I198</f>
        <v>Seleccionar</v>
      </c>
      <c r="F33" s="136" t="str">
        <f>'CONTROLES Y EVALUACIÓN'!J198</f>
        <v xml:space="preserve"> </v>
      </c>
      <c r="G33" s="65" t="str">
        <f t="shared" si="6"/>
        <v xml:space="preserve"> </v>
      </c>
      <c r="H33" s="695"/>
    </row>
    <row r="34" spans="1:8" ht="30" customHeight="1" x14ac:dyDescent="0.25">
      <c r="A34" s="905"/>
      <c r="B34" s="906"/>
      <c r="C34" s="906"/>
      <c r="D34" s="906"/>
      <c r="E34" s="906"/>
      <c r="F34" s="907"/>
      <c r="G34" s="139">
        <f>AVERAGE(G31:G33)</f>
        <v>0</v>
      </c>
      <c r="H34" s="695"/>
    </row>
    <row r="35" spans="1:8" ht="107.25" customHeight="1" x14ac:dyDescent="0.25">
      <c r="A35" s="904" t="str">
        <f>DESCRIPCION!A28</f>
        <v>g</v>
      </c>
      <c r="B35" s="102">
        <f>DESCRIPCION!D28</f>
        <v>0</v>
      </c>
      <c r="C35" s="137">
        <f>'CONTROLES Y EVALUACIÓN'!C209</f>
        <v>0</v>
      </c>
      <c r="D35" s="103" t="str">
        <f>'CONTROLES Y EVALUACIÓN'!H209</f>
        <v xml:space="preserve"> </v>
      </c>
      <c r="E35" s="103" t="str">
        <f>'CONTROLES Y EVALUACIÓN'!I209</f>
        <v>Seleccionar</v>
      </c>
      <c r="F35" s="136" t="str">
        <f>'CONTROLES Y EVALUACIÓN'!J209</f>
        <v xml:space="preserve"> </v>
      </c>
      <c r="G35" s="65" t="str">
        <f>IF(F35="Fuerte",100,IF(F35="Moderado",50,IF(F35="Débil",0," ")))</f>
        <v xml:space="preserve"> </v>
      </c>
      <c r="H35" s="694" t="e">
        <f>IF(G38=100,"Fuerte",IF(AND(G38&gt;=50,G38&lt;=99),"Moderado",IF(AND(G38&gt;0,G38&lt;=49),"Débil"," ")))</f>
        <v>#DIV/0!</v>
      </c>
    </row>
    <row r="36" spans="1:8" ht="108.75" customHeight="1" x14ac:dyDescent="0.25">
      <c r="A36" s="814"/>
      <c r="B36" s="102">
        <f>DESCRIPCION!D29</f>
        <v>0</v>
      </c>
      <c r="C36" s="137">
        <f>'CONTROLES Y EVALUACIÓN'!C220</f>
        <v>0</v>
      </c>
      <c r="D36" s="103" t="str">
        <f>'CONTROLES Y EVALUACIÓN'!H220</f>
        <v xml:space="preserve"> </v>
      </c>
      <c r="E36" s="103" t="str">
        <f>'CONTROLES Y EVALUACIÓN'!I220</f>
        <v>Moderado (Algunas veces se ejecuta)</v>
      </c>
      <c r="F36" s="136" t="str">
        <f>'CONTROLES Y EVALUACIÓN'!J220</f>
        <v xml:space="preserve"> </v>
      </c>
      <c r="G36" s="65" t="str">
        <f t="shared" ref="G36:G37" si="7">IF(F36="Fuerte",100,IF(F36="Moderado",50,IF(F36="Débil",0," ")))</f>
        <v xml:space="preserve"> </v>
      </c>
      <c r="H36" s="695"/>
    </row>
    <row r="37" spans="1:8" ht="111" customHeight="1" x14ac:dyDescent="0.25">
      <c r="A37" s="815"/>
      <c r="B37" s="102">
        <f>DESCRIPCION!D30</f>
        <v>0</v>
      </c>
      <c r="C37" s="137">
        <f>'CONTROLES Y EVALUACIÓN'!C231</f>
        <v>0</v>
      </c>
      <c r="D37" s="103" t="str">
        <f>'CONTROLES Y EVALUACIÓN'!H231</f>
        <v xml:space="preserve"> </v>
      </c>
      <c r="E37" s="103" t="str">
        <f>'CONTROLES Y EVALUACIÓN'!I231</f>
        <v>Seleccionar</v>
      </c>
      <c r="F37" s="136" t="str">
        <f>'CONTROLES Y EVALUACIÓN'!J231</f>
        <v xml:space="preserve"> </v>
      </c>
      <c r="G37" s="65" t="str">
        <f t="shared" si="7"/>
        <v xml:space="preserve"> </v>
      </c>
      <c r="H37" s="695"/>
    </row>
    <row r="38" spans="1:8" ht="31.5" customHeight="1" x14ac:dyDescent="0.25">
      <c r="A38" s="905"/>
      <c r="B38" s="906"/>
      <c r="C38" s="906"/>
      <c r="D38" s="906"/>
      <c r="E38" s="906"/>
      <c r="F38" s="907"/>
      <c r="G38" s="139" t="e">
        <f>AVERAGE(G35:G37)</f>
        <v>#DIV/0!</v>
      </c>
      <c r="H38" s="695"/>
    </row>
    <row r="39" spans="1:8" ht="85.5" customHeight="1" x14ac:dyDescent="0.25">
      <c r="A39" s="904" t="str">
        <f>DESCRIPCION!A31</f>
        <v>h</v>
      </c>
      <c r="B39" s="102">
        <f>DESCRIPCION!D31</f>
        <v>0</v>
      </c>
      <c r="C39" s="137">
        <f>'CONTROLES Y EVALUACIÓN'!C242</f>
        <v>0</v>
      </c>
      <c r="D39" s="103" t="str">
        <f>'CONTROLES Y EVALUACIÓN'!H242</f>
        <v xml:space="preserve"> </v>
      </c>
      <c r="E39" s="103" t="str">
        <f>'CONTROLES Y EVALUACIÓN'!I242</f>
        <v>Seleccionar</v>
      </c>
      <c r="F39" s="136" t="str">
        <f>'CONTROLES Y EVALUACIÓN'!J242</f>
        <v xml:space="preserve"> </v>
      </c>
      <c r="G39" s="65" t="str">
        <f>IF(F39="Fuerte",100,IF(F39="Moderado",50,IF(F39="Débil",0," ")))</f>
        <v xml:space="preserve"> </v>
      </c>
      <c r="H39" s="694" t="e">
        <f>IF(G42=100,"Fuerte",IF(AND(G42&gt;=50,G42&lt;=99),"Moderado",IF(AND(G42&gt;0,G42&lt;=49),"Débil"," ")))</f>
        <v>#DIV/0!</v>
      </c>
    </row>
    <row r="40" spans="1:8" ht="92.25" customHeight="1" x14ac:dyDescent="0.25">
      <c r="A40" s="814"/>
      <c r="B40" s="102">
        <f>DESCRIPCION!D32</f>
        <v>0</v>
      </c>
      <c r="C40" s="137">
        <f>'CONTROLES Y EVALUACIÓN'!C253</f>
        <v>0</v>
      </c>
      <c r="D40" s="103" t="str">
        <f>'CONTROLES Y EVALUACIÓN'!H253</f>
        <v xml:space="preserve"> </v>
      </c>
      <c r="E40" s="103" t="str">
        <f>'CONTROLES Y EVALUACIÓN'!I253</f>
        <v>Seleccionar</v>
      </c>
      <c r="F40" s="136" t="str">
        <f>'CONTROLES Y EVALUACIÓN'!J253</f>
        <v xml:space="preserve"> </v>
      </c>
      <c r="G40" s="65" t="str">
        <f t="shared" ref="G40" si="8">IF(F40="Fuerte",100,IF(F40="Moderado",50,IF(F40="Débil",0," ")))</f>
        <v xml:space="preserve"> </v>
      </c>
      <c r="H40" s="695"/>
    </row>
    <row r="41" spans="1:8" ht="86.25" customHeight="1" x14ac:dyDescent="0.25">
      <c r="A41" s="815"/>
      <c r="B41" s="102">
        <f>DESCRIPCION!D33</f>
        <v>0</v>
      </c>
      <c r="C41" s="137">
        <f>'CONTROLES Y EVALUACIÓN'!C264</f>
        <v>0</v>
      </c>
      <c r="D41" s="103" t="str">
        <f>'CONTROLES Y EVALUACIÓN'!H264</f>
        <v xml:space="preserve"> </v>
      </c>
      <c r="E41" s="103" t="str">
        <f>'CONTROLES Y EVALUACIÓN'!I264</f>
        <v>Seleccionar</v>
      </c>
      <c r="F41" s="136" t="str">
        <f>'CONTROLES Y EVALUACIÓN'!J264</f>
        <v xml:space="preserve"> </v>
      </c>
      <c r="G41" s="65" t="str">
        <f>IF(F41="Fuerte",100,IF(F41="Moderado",50,IF(F41="Débil",0," ")))</f>
        <v xml:space="preserve"> </v>
      </c>
      <c r="H41" s="695"/>
    </row>
    <row r="42" spans="1:8" ht="28.5" customHeight="1" x14ac:dyDescent="0.25">
      <c r="A42" s="905"/>
      <c r="B42" s="906"/>
      <c r="C42" s="906"/>
      <c r="D42" s="906"/>
      <c r="E42" s="906"/>
      <c r="F42" s="907"/>
      <c r="G42" s="139" t="e">
        <f>AVERAGE(G39:G41)</f>
        <v>#DIV/0!</v>
      </c>
      <c r="H42" s="695"/>
    </row>
    <row r="43" spans="1:8" ht="71.25" customHeight="1" x14ac:dyDescent="0.25">
      <c r="A43" s="904" t="str">
        <f>DESCRIPCION!A34</f>
        <v>i</v>
      </c>
      <c r="B43" s="102">
        <f>DESCRIPCION!D34</f>
        <v>0</v>
      </c>
      <c r="C43" s="137">
        <f>'CONTROLES Y EVALUACIÓN'!C275</f>
        <v>0</v>
      </c>
      <c r="D43" s="103" t="str">
        <f>'CONTROLES Y EVALUACIÓN'!H275</f>
        <v xml:space="preserve"> </v>
      </c>
      <c r="E43" s="103" t="str">
        <f>'CONTROLES Y EVALUACIÓN'!I275</f>
        <v>Seleccionar</v>
      </c>
      <c r="F43" s="136" t="str">
        <f>'CONTROLES Y EVALUACIÓN'!J275</f>
        <v xml:space="preserve"> </v>
      </c>
      <c r="G43" s="65" t="str">
        <f>IF(F43="Fuerte",100,IF(F43="Moderado",50,IF(F43="Débil",0," ")))</f>
        <v xml:space="preserve"> </v>
      </c>
      <c r="H43" s="694" t="e">
        <f>IF(G46=100,"Fuerte",IF(AND(G46&gt;=50,G46&lt;=99),"Moderado",IF(AND(G46&gt;0,G46&lt;=49),"Débil"," ")))</f>
        <v>#DIV/0!</v>
      </c>
    </row>
    <row r="44" spans="1:8" ht="91.5" customHeight="1" x14ac:dyDescent="0.25">
      <c r="A44" s="814"/>
      <c r="B44" s="102">
        <f>DESCRIPCION!D35</f>
        <v>0</v>
      </c>
      <c r="C44" s="137">
        <f>'CONTROLES Y EVALUACIÓN'!C286</f>
        <v>0</v>
      </c>
      <c r="D44" s="103" t="str">
        <f>'CONTROLES Y EVALUACIÓN'!H286</f>
        <v xml:space="preserve"> </v>
      </c>
      <c r="E44" s="103" t="str">
        <f>'CONTROLES Y EVALUACIÓN'!I286</f>
        <v>Seleccionar</v>
      </c>
      <c r="F44" s="136" t="str">
        <f>'CONTROLES Y EVALUACIÓN'!J286</f>
        <v xml:space="preserve"> </v>
      </c>
      <c r="G44" s="65" t="str">
        <f t="shared" ref="G44:G45" si="9">IF(F44="Fuerte",100,IF(F44="Moderado",50,IF(F44="Débil",0," ")))</f>
        <v xml:space="preserve"> </v>
      </c>
      <c r="H44" s="695"/>
    </row>
    <row r="45" spans="1:8" ht="85.5" customHeight="1" x14ac:dyDescent="0.25">
      <c r="A45" s="815"/>
      <c r="B45" s="102">
        <f>DESCRIPCION!D36</f>
        <v>0</v>
      </c>
      <c r="C45" s="137">
        <f>'CONTROLES Y EVALUACIÓN'!C297</f>
        <v>0</v>
      </c>
      <c r="D45" s="103" t="str">
        <f>'CONTROLES Y EVALUACIÓN'!H297</f>
        <v xml:space="preserve"> </v>
      </c>
      <c r="E45" s="103" t="str">
        <f>'CONTROLES Y EVALUACIÓN'!I297</f>
        <v>Seleccionar</v>
      </c>
      <c r="F45" s="136" t="str">
        <f>'CONTROLES Y EVALUACIÓN'!J297</f>
        <v xml:space="preserve"> </v>
      </c>
      <c r="G45" s="65" t="str">
        <f t="shared" si="9"/>
        <v xml:space="preserve"> </v>
      </c>
      <c r="H45" s="695"/>
    </row>
    <row r="46" spans="1:8" ht="33.75" customHeight="1" x14ac:dyDescent="0.25">
      <c r="A46" s="905"/>
      <c r="B46" s="906"/>
      <c r="C46" s="906"/>
      <c r="D46" s="906"/>
      <c r="E46" s="906"/>
      <c r="F46" s="907"/>
      <c r="G46" s="139" t="e">
        <f>AVERAGE(G43:G45)</f>
        <v>#DIV/0!</v>
      </c>
      <c r="H46" s="695"/>
    </row>
    <row r="47" spans="1:8" ht="107.25" customHeight="1" x14ac:dyDescent="0.25">
      <c r="A47" s="892" t="str">
        <f>DESCRIPCION!A37</f>
        <v>j</v>
      </c>
      <c r="B47" s="102">
        <f>DESCRIPCION!D37</f>
        <v>0</v>
      </c>
      <c r="C47" s="137">
        <f>'CONTROLES Y EVALUACIÓN'!C308</f>
        <v>0</v>
      </c>
      <c r="D47" s="103" t="str">
        <f>'CONTROLES Y EVALUACIÓN'!H308</f>
        <v xml:space="preserve"> </v>
      </c>
      <c r="E47" s="103" t="str">
        <f>'CONTROLES Y EVALUACIÓN'!I308</f>
        <v>Seleccionar</v>
      </c>
      <c r="F47" s="136" t="str">
        <f>'CONTROLES Y EVALUACIÓN'!J308</f>
        <v xml:space="preserve"> </v>
      </c>
      <c r="G47" s="65" t="str">
        <f>IF(F47="Fuerte",100,IF(F47="Moderado",50,IF(F47="Débil",0," ")))</f>
        <v xml:space="preserve"> </v>
      </c>
      <c r="H47" s="694" t="e">
        <f>IF(G50=100,"Fuerte",IF(AND(G50&gt;=50,G50&lt;=99),"Moderado",IF(AND(G50&gt;0,G50&lt;=49),"Débil"," ")))</f>
        <v>#DIV/0!</v>
      </c>
    </row>
    <row r="48" spans="1:8" ht="99.75" customHeight="1" x14ac:dyDescent="0.25">
      <c r="A48" s="893"/>
      <c r="B48" s="102">
        <f>DESCRIPCION!D38</f>
        <v>0</v>
      </c>
      <c r="C48" s="137">
        <f>'CONTROLES Y EVALUACIÓN'!C319</f>
        <v>0</v>
      </c>
      <c r="D48" s="103" t="str">
        <f>'CONTROLES Y EVALUACIÓN'!H319</f>
        <v xml:space="preserve"> </v>
      </c>
      <c r="E48" s="103" t="str">
        <f>'CONTROLES Y EVALUACIÓN'!I319</f>
        <v>Fuerte (Siempre se Ejecuta)</v>
      </c>
      <c r="F48" s="136" t="str">
        <f>'CONTROLES Y EVALUACIÓN'!J319</f>
        <v xml:space="preserve"> </v>
      </c>
      <c r="G48" s="65" t="str">
        <f t="shared" ref="G48:G49" si="10">IF(F48="Fuerte",100,IF(F48="Moderado",50,IF(F48="Débil",0," ")))</f>
        <v xml:space="preserve"> </v>
      </c>
      <c r="H48" s="695"/>
    </row>
    <row r="49" spans="1:8" ht="96" customHeight="1" x14ac:dyDescent="0.25">
      <c r="A49" s="894"/>
      <c r="B49" s="102">
        <f>DESCRIPCION!D39</f>
        <v>0</v>
      </c>
      <c r="C49" s="137">
        <f>'CONTROLES Y EVALUACIÓN'!C330</f>
        <v>0</v>
      </c>
      <c r="D49" s="103" t="str">
        <f>'CONTROLES Y EVALUACIÓN'!H330</f>
        <v xml:space="preserve"> </v>
      </c>
      <c r="E49" s="103" t="str">
        <f>'CONTROLES Y EVALUACIÓN'!I330</f>
        <v>Seleccionar</v>
      </c>
      <c r="F49" s="136" t="str">
        <f>'CONTROLES Y EVALUACIÓN'!J330</f>
        <v xml:space="preserve"> </v>
      </c>
      <c r="G49" s="65" t="str">
        <f t="shared" si="10"/>
        <v xml:space="preserve"> </v>
      </c>
      <c r="H49" s="695"/>
    </row>
    <row r="50" spans="1:8" ht="30.75" customHeight="1" thickBot="1" x14ac:dyDescent="0.3">
      <c r="A50" s="895"/>
      <c r="B50" s="896"/>
      <c r="C50" s="896"/>
      <c r="D50" s="896"/>
      <c r="E50" s="896"/>
      <c r="F50" s="897"/>
      <c r="G50" s="140" t="e">
        <f>AVERAGE(G47:G49)</f>
        <v>#DIV/0!</v>
      </c>
      <c r="H50" s="696"/>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16" zoomScaleNormal="100" workbookViewId="0">
      <selection activeCell="L18" sqref="L18"/>
    </sheetView>
  </sheetViews>
  <sheetFormatPr baseColWidth="10" defaultRowHeight="14.4" x14ac:dyDescent="0.3"/>
  <cols>
    <col min="8" max="8" width="10.5546875" customWidth="1"/>
    <col min="9" max="9" width="10.44140625" customWidth="1"/>
    <col min="11" max="11" width="16" customWidth="1"/>
  </cols>
  <sheetData>
    <row r="1" spans="1:12" x14ac:dyDescent="0.3">
      <c r="A1" s="461"/>
      <c r="B1" s="798"/>
      <c r="C1" s="431" t="str">
        <f>CONTEXTO!B1</f>
        <v xml:space="preserve">PROCESO: </v>
      </c>
      <c r="D1" s="431"/>
      <c r="E1" s="431"/>
      <c r="F1" s="431"/>
      <c r="G1" s="437" t="s">
        <v>473</v>
      </c>
      <c r="H1" s="370"/>
      <c r="I1" s="370"/>
      <c r="J1" s="796"/>
      <c r="K1" s="355"/>
      <c r="L1" s="1"/>
    </row>
    <row r="2" spans="1:12" x14ac:dyDescent="0.3">
      <c r="A2" s="462"/>
      <c r="B2" s="456"/>
      <c r="C2" s="432"/>
      <c r="D2" s="432"/>
      <c r="E2" s="432"/>
      <c r="F2" s="432"/>
      <c r="G2" s="438" t="s">
        <v>471</v>
      </c>
      <c r="H2" s="439"/>
      <c r="I2" s="439"/>
      <c r="J2" s="797"/>
      <c r="K2" s="356"/>
      <c r="L2" s="1"/>
    </row>
    <row r="3" spans="1:12" x14ac:dyDescent="0.3">
      <c r="A3" s="462"/>
      <c r="B3" s="456"/>
      <c r="C3" s="432" t="s">
        <v>32</v>
      </c>
      <c r="D3" s="432"/>
      <c r="E3" s="432"/>
      <c r="F3" s="432"/>
      <c r="G3" s="438" t="s">
        <v>470</v>
      </c>
      <c r="H3" s="439"/>
      <c r="I3" s="439"/>
      <c r="J3" s="797"/>
      <c r="K3" s="356"/>
      <c r="L3" s="1"/>
    </row>
    <row r="4" spans="1:12" x14ac:dyDescent="0.3">
      <c r="A4" s="462"/>
      <c r="B4" s="456"/>
      <c r="C4" s="432"/>
      <c r="D4" s="432"/>
      <c r="E4" s="432"/>
      <c r="F4" s="432"/>
      <c r="G4" s="438" t="s">
        <v>386</v>
      </c>
      <c r="H4" s="439"/>
      <c r="I4" s="439"/>
      <c r="J4" s="797"/>
      <c r="K4" s="356"/>
      <c r="L4" s="1"/>
    </row>
    <row r="5" spans="1:12" ht="15.6" x14ac:dyDescent="0.3">
      <c r="A5" s="418"/>
      <c r="B5" s="419"/>
      <c r="C5" s="419"/>
      <c r="D5" s="419"/>
      <c r="E5" s="419"/>
      <c r="F5" s="419"/>
      <c r="G5" s="419"/>
      <c r="H5" s="419"/>
      <c r="I5" s="419"/>
      <c r="J5" s="419"/>
      <c r="K5" s="420"/>
      <c r="L5" s="1"/>
    </row>
    <row r="6" spans="1:12" x14ac:dyDescent="0.3">
      <c r="A6" s="805" t="s">
        <v>110</v>
      </c>
      <c r="B6" s="806"/>
      <c r="C6" s="806"/>
      <c r="D6" s="806"/>
      <c r="E6" s="806"/>
      <c r="F6" s="806"/>
      <c r="G6" s="806"/>
      <c r="H6" s="806"/>
      <c r="I6" s="806"/>
      <c r="J6" s="806"/>
      <c r="K6" s="807"/>
      <c r="L6" s="1"/>
    </row>
    <row r="7" spans="1:12" x14ac:dyDescent="0.3">
      <c r="A7" s="805"/>
      <c r="B7" s="806"/>
      <c r="C7" s="806"/>
      <c r="D7" s="806"/>
      <c r="E7" s="806"/>
      <c r="F7" s="806"/>
      <c r="G7" s="806"/>
      <c r="H7" s="806"/>
      <c r="I7" s="806"/>
      <c r="J7" s="806"/>
      <c r="K7" s="807"/>
      <c r="L7" s="1"/>
    </row>
    <row r="8" spans="1:12" x14ac:dyDescent="0.3">
      <c r="A8" s="801" t="str">
        <f>CONTEXTO!A8</f>
        <v>PROCESO: GESTIÓN DE  INNOVACION Y TIC</v>
      </c>
      <c r="B8" s="422"/>
      <c r="C8" s="422"/>
      <c r="D8" s="422"/>
      <c r="E8" s="422"/>
      <c r="F8" s="422"/>
      <c r="G8" s="422"/>
      <c r="H8" s="422"/>
      <c r="I8" s="422"/>
      <c r="J8" s="422"/>
      <c r="K8" s="423"/>
      <c r="L8" s="1"/>
    </row>
    <row r="9" spans="1:12" ht="56.25" customHeight="1" thickBot="1" x14ac:dyDescent="0.35">
      <c r="A9" s="802"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9" s="803"/>
      <c r="C9" s="803"/>
      <c r="D9" s="803"/>
      <c r="E9" s="803"/>
      <c r="F9" s="803"/>
      <c r="G9" s="803"/>
      <c r="H9" s="803"/>
      <c r="I9" s="803"/>
      <c r="J9" s="803"/>
      <c r="K9" s="804"/>
      <c r="L9" s="1"/>
    </row>
    <row r="10" spans="1:12" ht="15" thickBot="1" x14ac:dyDescent="0.35">
      <c r="A10" s="799"/>
      <c r="B10" s="800"/>
      <c r="C10" s="800"/>
      <c r="D10" s="800"/>
      <c r="E10" s="800"/>
      <c r="F10" s="800"/>
      <c r="G10" s="800"/>
      <c r="H10" s="800"/>
      <c r="I10" s="800"/>
      <c r="J10" s="800"/>
      <c r="K10" s="800"/>
      <c r="L10" s="1"/>
    </row>
    <row r="11" spans="1:12" ht="15.75" customHeight="1" thickBot="1" x14ac:dyDescent="0.35">
      <c r="A11" s="943" t="s">
        <v>111</v>
      </c>
      <c r="B11" s="937" t="str">
        <f>DESCRIPCION!A10</f>
        <v xml:space="preserve">Probabilidad de hurto y/o uso indebido de los equipos tecnológicos de la entidad para fines ilegales </v>
      </c>
      <c r="C11" s="937"/>
      <c r="D11" s="937"/>
      <c r="E11" s="937"/>
      <c r="F11" s="937"/>
      <c r="G11" s="937"/>
      <c r="H11" s="938"/>
      <c r="I11" s="935" t="s">
        <v>341</v>
      </c>
      <c r="J11" s="936"/>
      <c r="K11" s="148" t="str">
        <f>IF(J18="x","EXTREMA",IF(J20="x","ALTA",IF(J22="x","MODERADA",IF(J24="x","BAJA",""))))</f>
        <v>EXTREMA</v>
      </c>
      <c r="L11" s="1"/>
    </row>
    <row r="12" spans="1:12" ht="16.2" thickBot="1" x14ac:dyDescent="0.35">
      <c r="A12" s="944"/>
      <c r="B12" s="939"/>
      <c r="C12" s="939"/>
      <c r="D12" s="939"/>
      <c r="E12" s="939"/>
      <c r="F12" s="939"/>
      <c r="G12" s="939"/>
      <c r="H12" s="940"/>
      <c r="I12" s="930" t="s">
        <v>342</v>
      </c>
      <c r="J12" s="931"/>
      <c r="K12" s="193" t="str">
        <f>'VALORACION RIESGOS INHERENTES'!K31</f>
        <v/>
      </c>
      <c r="L12" s="1"/>
    </row>
    <row r="13" spans="1:12" ht="16.2" thickBot="1" x14ac:dyDescent="0.35">
      <c r="A13" s="945"/>
      <c r="B13" s="749" t="s">
        <v>292</v>
      </c>
      <c r="C13" s="750"/>
      <c r="D13" s="750"/>
      <c r="E13" s="750"/>
      <c r="F13" s="750"/>
      <c r="G13" s="750"/>
      <c r="H13" s="750"/>
      <c r="I13" s="750"/>
      <c r="J13" s="753"/>
      <c r="K13" s="265" t="str">
        <f>'EVALUACIÓN SOLIDEZ CONTROLES'!H11</f>
        <v>Moderado</v>
      </c>
      <c r="L13" s="1"/>
    </row>
    <row r="14" spans="1:12" ht="16.2" thickBot="1" x14ac:dyDescent="0.35">
      <c r="A14" s="195" t="s">
        <v>113</v>
      </c>
      <c r="B14" s="196"/>
      <c r="C14" s="196"/>
      <c r="D14" s="261"/>
      <c r="E14" s="932" t="s">
        <v>119</v>
      </c>
      <c r="F14" s="933"/>
      <c r="G14" s="934"/>
      <c r="H14" s="749" t="s">
        <v>344</v>
      </c>
      <c r="I14" s="753"/>
      <c r="J14" s="754" t="s">
        <v>125</v>
      </c>
      <c r="K14" s="755"/>
      <c r="L14" s="1"/>
    </row>
    <row r="15" spans="1:12" ht="47.25" customHeight="1" x14ac:dyDescent="0.3">
      <c r="A15" s="177"/>
      <c r="B15" s="156"/>
      <c r="C15" s="178"/>
      <c r="D15" s="156"/>
      <c r="E15" s="156"/>
      <c r="F15" s="156"/>
      <c r="G15" s="156"/>
      <c r="H15" s="156"/>
      <c r="I15" s="156"/>
      <c r="J15" s="173"/>
      <c r="K15" s="174"/>
      <c r="L15" s="1"/>
    </row>
    <row r="16" spans="1:12" ht="39" customHeight="1" x14ac:dyDescent="0.3">
      <c r="A16" s="735" t="s">
        <v>113</v>
      </c>
      <c r="B16" s="156">
        <v>5</v>
      </c>
      <c r="C16" s="736"/>
      <c r="D16" s="715"/>
      <c r="E16" s="716"/>
      <c r="F16" s="716"/>
      <c r="G16" s="716"/>
      <c r="H16" s="156"/>
      <c r="I16" s="156"/>
      <c r="J16" s="730" t="s">
        <v>112</v>
      </c>
      <c r="K16" s="731"/>
      <c r="L16" s="1"/>
    </row>
    <row r="17" spans="1:24" x14ac:dyDescent="0.3">
      <c r="A17" s="735"/>
      <c r="B17" s="156" t="s">
        <v>115</v>
      </c>
      <c r="C17" s="737"/>
      <c r="D17" s="715"/>
      <c r="E17" s="716"/>
      <c r="F17" s="716"/>
      <c r="G17" s="716"/>
      <c r="H17" s="156"/>
      <c r="I17" s="156"/>
      <c r="J17" s="158"/>
      <c r="K17" s="159"/>
      <c r="L17" s="1"/>
    </row>
    <row r="18" spans="1:24" ht="28.2" x14ac:dyDescent="0.3">
      <c r="A18" s="735"/>
      <c r="B18" s="156">
        <v>4</v>
      </c>
      <c r="C18" s="738"/>
      <c r="D18" s="715"/>
      <c r="E18" s="715"/>
      <c r="F18" s="728"/>
      <c r="G18" s="716"/>
      <c r="H18" s="156"/>
      <c r="I18" s="156"/>
      <c r="J18" s="164" t="str">
        <f xml:space="preserve"> IF(OR(E16="X",F16="X",G16="x",F18="x",G18="X",F20="X",G20="X",G22="X" ),"x","")</f>
        <v>x</v>
      </c>
      <c r="K18" s="159" t="s">
        <v>114</v>
      </c>
      <c r="L18" s="1"/>
    </row>
    <row r="19" spans="1:24" ht="28.2" x14ac:dyDescent="0.3">
      <c r="A19" s="735"/>
      <c r="B19" s="156" t="s">
        <v>117</v>
      </c>
      <c r="C19" s="739"/>
      <c r="D19" s="715"/>
      <c r="E19" s="715"/>
      <c r="F19" s="728"/>
      <c r="G19" s="716"/>
      <c r="H19" s="156"/>
      <c r="I19" s="156"/>
      <c r="J19" s="165"/>
      <c r="K19" s="159"/>
      <c r="L19" s="1"/>
    </row>
    <row r="20" spans="1:24" ht="28.2" x14ac:dyDescent="0.3">
      <c r="A20" s="735"/>
      <c r="B20" s="156">
        <v>3</v>
      </c>
      <c r="C20" s="718"/>
      <c r="D20" s="713"/>
      <c r="E20" s="714"/>
      <c r="F20" s="728" t="s">
        <v>129</v>
      </c>
      <c r="G20" s="716"/>
      <c r="H20" s="156"/>
      <c r="I20" s="156"/>
      <c r="J20" s="166" t="str">
        <f xml:space="preserve"> IF(OR(C16="X",D16="X",D18="x",E18="x",E20="X",F22="X",F24="X",G24="X" ),"x","")</f>
        <v/>
      </c>
      <c r="K20" s="159" t="s">
        <v>116</v>
      </c>
      <c r="L20" s="1"/>
      <c r="X20" s="41"/>
    </row>
    <row r="21" spans="1:24" ht="28.2" x14ac:dyDescent="0.3">
      <c r="A21" s="735"/>
      <c r="B21" s="156" t="s">
        <v>119</v>
      </c>
      <c r="C21" s="729"/>
      <c r="D21" s="713"/>
      <c r="E21" s="715"/>
      <c r="F21" s="728"/>
      <c r="G21" s="716"/>
      <c r="H21" s="156"/>
      <c r="I21" s="156"/>
      <c r="J21" s="167"/>
      <c r="K21" s="159"/>
      <c r="L21" s="1"/>
    </row>
    <row r="22" spans="1:24" ht="28.2" x14ac:dyDescent="0.3">
      <c r="A22" s="735"/>
      <c r="B22" s="156">
        <v>2</v>
      </c>
      <c r="C22" s="718"/>
      <c r="D22" s="711"/>
      <c r="E22" s="712"/>
      <c r="F22" s="714"/>
      <c r="G22" s="716"/>
      <c r="H22" s="156"/>
      <c r="I22" s="156"/>
      <c r="J22" s="168" t="str">
        <f xml:space="preserve"> IF(OR(C18="X",D20="X",E22="x",E24="x" ),"x","")</f>
        <v/>
      </c>
      <c r="K22" s="159" t="s">
        <v>118</v>
      </c>
      <c r="L22" s="1"/>
    </row>
    <row r="23" spans="1:24" ht="28.2" x14ac:dyDescent="0.3">
      <c r="A23" s="735"/>
      <c r="B23" s="156" t="s">
        <v>241</v>
      </c>
      <c r="C23" s="729"/>
      <c r="D23" s="711"/>
      <c r="E23" s="713"/>
      <c r="F23" s="715"/>
      <c r="G23" s="716"/>
      <c r="H23" s="156"/>
      <c r="I23" s="156"/>
      <c r="J23" s="167"/>
      <c r="K23" s="159"/>
      <c r="L23" s="1"/>
    </row>
    <row r="24" spans="1:24" ht="28.2" x14ac:dyDescent="0.3">
      <c r="A24" s="735"/>
      <c r="B24" s="156">
        <v>1</v>
      </c>
      <c r="C24" s="718"/>
      <c r="D24" s="720"/>
      <c r="E24" s="722"/>
      <c r="F24" s="724"/>
      <c r="G24" s="726"/>
      <c r="H24" s="156"/>
      <c r="I24" s="156"/>
      <c r="J24" s="169" t="str">
        <f xml:space="preserve"> IF(OR(C20="X",C22="X",C24="x",D22="x",D24="x" ),"x","")</f>
        <v/>
      </c>
      <c r="K24" s="159" t="s">
        <v>120</v>
      </c>
      <c r="L24" s="1"/>
    </row>
    <row r="25" spans="1:24" x14ac:dyDescent="0.3">
      <c r="A25" s="735"/>
      <c r="B25" s="156" t="s">
        <v>121</v>
      </c>
      <c r="C25" s="719"/>
      <c r="D25" s="721"/>
      <c r="E25" s="723"/>
      <c r="F25" s="725"/>
      <c r="G25" s="727"/>
      <c r="H25" s="156"/>
      <c r="I25" s="156"/>
      <c r="J25" s="146"/>
      <c r="K25" s="147"/>
      <c r="L25" s="1"/>
    </row>
    <row r="26" spans="1:24" x14ac:dyDescent="0.3">
      <c r="A26" s="177"/>
      <c r="B26" s="156"/>
      <c r="C26" s="156">
        <v>1</v>
      </c>
      <c r="D26" s="156">
        <v>2</v>
      </c>
      <c r="E26" s="156">
        <v>3</v>
      </c>
      <c r="F26" s="156">
        <v>4</v>
      </c>
      <c r="G26" s="156">
        <v>5</v>
      </c>
      <c r="H26" s="156"/>
      <c r="I26" s="156"/>
      <c r="J26" s="809"/>
      <c r="K26" s="810"/>
      <c r="L26" s="1"/>
    </row>
    <row r="27" spans="1:24" x14ac:dyDescent="0.3">
      <c r="A27" s="177"/>
      <c r="B27" s="156"/>
      <c r="C27" s="156" t="s">
        <v>122</v>
      </c>
      <c r="D27" s="156" t="s">
        <v>123</v>
      </c>
      <c r="E27" s="156" t="s">
        <v>124</v>
      </c>
      <c r="F27" s="156" t="s">
        <v>125</v>
      </c>
      <c r="G27" s="156" t="s">
        <v>126</v>
      </c>
      <c r="H27" s="156"/>
      <c r="I27" s="156"/>
      <c r="J27" s="156"/>
      <c r="K27" s="174"/>
      <c r="L27" s="1"/>
    </row>
    <row r="28" spans="1:24" ht="15" customHeight="1" x14ac:dyDescent="0.3">
      <c r="A28" s="177"/>
      <c r="B28" s="156"/>
      <c r="C28" s="717" t="s">
        <v>127</v>
      </c>
      <c r="D28" s="717"/>
      <c r="E28" s="717"/>
      <c r="F28" s="717"/>
      <c r="G28" s="717"/>
      <c r="H28" s="156"/>
      <c r="I28" s="156"/>
      <c r="J28" s="156"/>
      <c r="K28" s="174"/>
      <c r="L28" s="1"/>
    </row>
    <row r="29" spans="1:24" ht="15" customHeight="1" x14ac:dyDescent="0.3">
      <c r="A29" s="177"/>
      <c r="B29" s="156"/>
      <c r="C29" s="717"/>
      <c r="D29" s="717"/>
      <c r="E29" s="717"/>
      <c r="F29" s="717"/>
      <c r="G29" s="717"/>
      <c r="H29" s="156"/>
      <c r="I29" s="156"/>
      <c r="J29" s="156"/>
      <c r="K29" s="174"/>
      <c r="L29" s="1"/>
    </row>
    <row r="30" spans="1:24" ht="15" thickBot="1" x14ac:dyDescent="0.35">
      <c r="A30" s="179"/>
      <c r="B30" s="180"/>
      <c r="C30" s="180"/>
      <c r="D30" s="180"/>
      <c r="E30" s="180"/>
      <c r="F30" s="180"/>
      <c r="G30" s="180"/>
      <c r="H30" s="180"/>
      <c r="I30" s="180"/>
      <c r="J30" s="180"/>
      <c r="K30" s="181"/>
      <c r="L30" s="1"/>
    </row>
    <row r="31" spans="1:24" ht="15" thickBot="1" x14ac:dyDescent="0.35">
      <c r="A31" s="1"/>
      <c r="B31" s="1"/>
      <c r="C31" s="1"/>
      <c r="D31" s="1"/>
      <c r="E31" s="1"/>
      <c r="F31" s="1"/>
      <c r="G31" s="1"/>
      <c r="H31" s="1"/>
      <c r="I31" s="1"/>
      <c r="J31" s="1"/>
      <c r="K31" s="1"/>
      <c r="L31" s="1"/>
    </row>
    <row r="32" spans="1:24" ht="15.75" customHeight="1" thickBot="1" x14ac:dyDescent="0.35">
      <c r="A32" s="943" t="s">
        <v>111</v>
      </c>
      <c r="B32" s="941">
        <f>DESCRIPCION!A13</f>
        <v>0</v>
      </c>
      <c r="C32" s="937"/>
      <c r="D32" s="937"/>
      <c r="E32" s="937"/>
      <c r="F32" s="937"/>
      <c r="G32" s="937"/>
      <c r="H32" s="938"/>
      <c r="I32" s="935" t="s">
        <v>341</v>
      </c>
      <c r="J32" s="936"/>
      <c r="K32" s="143" t="str">
        <f>IF(J39="x","EXTREMA",IF(J41="x","ALTA",IF(J43="x","MODERADA",IF(J45="x","BAJA",""))))</f>
        <v/>
      </c>
      <c r="L32" s="1"/>
    </row>
    <row r="33" spans="1:12" ht="16.2" thickBot="1" x14ac:dyDescent="0.35">
      <c r="A33" s="944"/>
      <c r="B33" s="942"/>
      <c r="C33" s="939"/>
      <c r="D33" s="939"/>
      <c r="E33" s="939"/>
      <c r="F33" s="939"/>
      <c r="G33" s="939"/>
      <c r="H33" s="940"/>
      <c r="I33" s="930" t="s">
        <v>342</v>
      </c>
      <c r="J33" s="931"/>
      <c r="K33" s="194" t="str">
        <f>'VALORACION RIESGOS INHERENTES'!K31</f>
        <v/>
      </c>
      <c r="L33" s="1"/>
    </row>
    <row r="34" spans="1:12" ht="16.2" thickBot="1" x14ac:dyDescent="0.35">
      <c r="A34" s="945"/>
      <c r="B34" s="749" t="s">
        <v>292</v>
      </c>
      <c r="C34" s="750"/>
      <c r="D34" s="750"/>
      <c r="E34" s="750"/>
      <c r="F34" s="750"/>
      <c r="G34" s="750"/>
      <c r="H34" s="750"/>
      <c r="I34" s="750"/>
      <c r="J34" s="753"/>
      <c r="K34" s="265" t="str">
        <f>'EVALUACIÓN SOLIDEZ CONTROLES'!H15</f>
        <v>Fuerte</v>
      </c>
      <c r="L34" s="1"/>
    </row>
    <row r="35" spans="1:12" ht="16.2" thickBot="1" x14ac:dyDescent="0.35">
      <c r="A35" s="195" t="s">
        <v>113</v>
      </c>
      <c r="B35" s="196"/>
      <c r="C35" s="196"/>
      <c r="D35" s="261"/>
      <c r="E35" s="932"/>
      <c r="F35" s="933"/>
      <c r="G35" s="934"/>
      <c r="H35" s="749" t="s">
        <v>344</v>
      </c>
      <c r="I35" s="753"/>
      <c r="J35" s="754"/>
      <c r="K35" s="755"/>
      <c r="L35" s="1"/>
    </row>
    <row r="36" spans="1:12" ht="39" customHeight="1" thickBot="1" x14ac:dyDescent="0.35">
      <c r="A36" s="172"/>
      <c r="B36" s="171"/>
      <c r="C36" s="171"/>
      <c r="D36" s="171"/>
      <c r="E36" s="171"/>
      <c r="F36" s="171"/>
      <c r="G36" s="171"/>
      <c r="H36" s="171"/>
      <c r="I36" s="171"/>
      <c r="J36" s="173"/>
      <c r="K36" s="174"/>
      <c r="L36" s="1"/>
    </row>
    <row r="37" spans="1:12" ht="28.5" customHeight="1" thickBot="1" x14ac:dyDescent="0.35">
      <c r="A37" s="780" t="s">
        <v>113</v>
      </c>
      <c r="B37" s="170">
        <v>5</v>
      </c>
      <c r="C37" s="946"/>
      <c r="D37" s="782"/>
      <c r="E37" s="776"/>
      <c r="F37" s="776"/>
      <c r="G37" s="776"/>
      <c r="H37" s="171"/>
      <c r="I37" s="171"/>
      <c r="J37" s="778" t="s">
        <v>112</v>
      </c>
      <c r="K37" s="779"/>
      <c r="L37" s="1"/>
    </row>
    <row r="38" spans="1:12" ht="15" thickBot="1" x14ac:dyDescent="0.35">
      <c r="A38" s="780"/>
      <c r="B38" s="170" t="s">
        <v>115</v>
      </c>
      <c r="C38" s="781"/>
      <c r="D38" s="782"/>
      <c r="E38" s="776"/>
      <c r="F38" s="776"/>
      <c r="G38" s="776"/>
      <c r="H38" s="171"/>
      <c r="I38" s="171"/>
      <c r="J38" s="175"/>
      <c r="K38" s="20"/>
      <c r="L38" s="1"/>
    </row>
    <row r="39" spans="1:12" ht="29.4" thickBot="1" x14ac:dyDescent="0.35">
      <c r="A39" s="780"/>
      <c r="B39" s="170">
        <v>4</v>
      </c>
      <c r="C39" s="783"/>
      <c r="D39" s="782"/>
      <c r="E39" s="782"/>
      <c r="F39" s="784"/>
      <c r="G39" s="776"/>
      <c r="H39" s="171"/>
      <c r="I39" s="171"/>
      <c r="J39" s="185" t="str">
        <f xml:space="preserve"> IF(OR(E37="X",F37="X",G37="x",F39="x",G39="X",F41="X",G41="X",G43="X" ),"x","")</f>
        <v/>
      </c>
      <c r="K39" s="20" t="s">
        <v>114</v>
      </c>
      <c r="L39" s="1"/>
    </row>
    <row r="40" spans="1:12" ht="29.4" thickBot="1" x14ac:dyDescent="0.35">
      <c r="A40" s="780"/>
      <c r="B40" s="170" t="s">
        <v>117</v>
      </c>
      <c r="C40" s="783"/>
      <c r="D40" s="782"/>
      <c r="E40" s="782"/>
      <c r="F40" s="785"/>
      <c r="G40" s="776"/>
      <c r="H40" s="171"/>
      <c r="I40" s="171"/>
      <c r="J40" s="186"/>
      <c r="K40" s="20"/>
      <c r="L40" s="1"/>
    </row>
    <row r="41" spans="1:12" ht="29.4" thickBot="1" x14ac:dyDescent="0.35">
      <c r="A41" s="780"/>
      <c r="B41" s="170">
        <v>3</v>
      </c>
      <c r="C41" s="786"/>
      <c r="D41" s="773"/>
      <c r="E41" s="787"/>
      <c r="F41" s="784"/>
      <c r="G41" s="776"/>
      <c r="H41" s="171"/>
      <c r="I41" s="171"/>
      <c r="J41" s="187" t="str">
        <f xml:space="preserve"> IF(OR(C37="X",D37="X",D39="x",E39="x",E41="X",F43="X",F45="X",G45="X" ),"x","")</f>
        <v/>
      </c>
      <c r="K41" s="20" t="s">
        <v>116</v>
      </c>
      <c r="L41" s="1"/>
    </row>
    <row r="42" spans="1:12" ht="29.4" thickBot="1" x14ac:dyDescent="0.35">
      <c r="A42" s="780"/>
      <c r="B42" s="170" t="s">
        <v>119</v>
      </c>
      <c r="C42" s="786"/>
      <c r="D42" s="773"/>
      <c r="E42" s="782"/>
      <c r="F42" s="785"/>
      <c r="G42" s="776"/>
      <c r="H42" s="171"/>
      <c r="I42" s="171"/>
      <c r="J42" s="188"/>
      <c r="K42" s="20"/>
      <c r="L42" s="1"/>
    </row>
    <row r="43" spans="1:12" ht="29.4" thickBot="1" x14ac:dyDescent="0.35">
      <c r="A43" s="780"/>
      <c r="B43" s="170">
        <v>2</v>
      </c>
      <c r="C43" s="786"/>
      <c r="D43" s="789"/>
      <c r="E43" s="772"/>
      <c r="F43" s="774"/>
      <c r="G43" s="776"/>
      <c r="H43" s="171"/>
      <c r="I43" s="171"/>
      <c r="J43" s="189" t="str">
        <f xml:space="preserve"> IF(OR(C39="X",D41="X",E43="x",E45="x" ),"x","")</f>
        <v/>
      </c>
      <c r="K43" s="20" t="s">
        <v>118</v>
      </c>
      <c r="L43" s="1"/>
    </row>
    <row r="44" spans="1:12" ht="29.4" thickBot="1" x14ac:dyDescent="0.35">
      <c r="A44" s="780"/>
      <c r="B44" s="170" t="s">
        <v>241</v>
      </c>
      <c r="C44" s="786"/>
      <c r="D44" s="789"/>
      <c r="E44" s="773"/>
      <c r="F44" s="775"/>
      <c r="G44" s="776"/>
      <c r="H44" s="171"/>
      <c r="I44" s="171"/>
      <c r="J44" s="188"/>
      <c r="K44" s="20"/>
      <c r="L44" s="1"/>
    </row>
    <row r="45" spans="1:12" ht="29.4" thickBot="1" x14ac:dyDescent="0.35">
      <c r="A45" s="780"/>
      <c r="B45" s="170">
        <v>1</v>
      </c>
      <c r="C45" s="786"/>
      <c r="D45" s="789"/>
      <c r="E45" s="793"/>
      <c r="F45" s="794"/>
      <c r="G45" s="782"/>
      <c r="H45" s="171"/>
      <c r="I45" s="171"/>
      <c r="J45" s="190" t="str">
        <f xml:space="preserve"> IF(OR(C41="X",C43="X",D43="x",C45="x",D45="x" ),"x","")</f>
        <v/>
      </c>
      <c r="K45" s="20" t="s">
        <v>120</v>
      </c>
      <c r="L45" s="1"/>
    </row>
    <row r="46" spans="1:12" ht="15" thickBot="1" x14ac:dyDescent="0.35">
      <c r="A46" s="780"/>
      <c r="B46" s="170" t="s">
        <v>121</v>
      </c>
      <c r="C46" s="788"/>
      <c r="D46" s="790"/>
      <c r="E46" s="791"/>
      <c r="F46" s="795"/>
      <c r="G46" s="792"/>
      <c r="H46" s="176"/>
      <c r="I46" s="171"/>
      <c r="J46" s="171"/>
      <c r="K46" s="170"/>
      <c r="L46" s="1"/>
    </row>
    <row r="47" spans="1:12" x14ac:dyDescent="0.3">
      <c r="A47" s="172"/>
      <c r="B47" s="171"/>
      <c r="C47" s="171">
        <v>1</v>
      </c>
      <c r="D47" s="171">
        <v>2</v>
      </c>
      <c r="E47" s="171">
        <v>3</v>
      </c>
      <c r="F47" s="171">
        <v>4</v>
      </c>
      <c r="G47" s="171">
        <v>5</v>
      </c>
      <c r="H47" s="171"/>
      <c r="I47" s="171"/>
      <c r="J47" s="171"/>
      <c r="K47" s="170"/>
      <c r="L47" s="1"/>
    </row>
    <row r="48" spans="1:12" x14ac:dyDescent="0.3">
      <c r="A48" s="172"/>
      <c r="B48" s="171"/>
      <c r="C48" s="171" t="s">
        <v>122</v>
      </c>
      <c r="D48" s="171" t="s">
        <v>123</v>
      </c>
      <c r="E48" s="171" t="s">
        <v>124</v>
      </c>
      <c r="F48" s="171" t="s">
        <v>125</v>
      </c>
      <c r="G48" s="171" t="s">
        <v>126</v>
      </c>
      <c r="H48" s="171"/>
      <c r="I48" s="171"/>
      <c r="J48" s="171"/>
      <c r="K48" s="170"/>
      <c r="L48" s="1"/>
    </row>
    <row r="49" spans="1:12" ht="15" customHeight="1" x14ac:dyDescent="0.3">
      <c r="A49" s="172"/>
      <c r="B49" s="171"/>
      <c r="C49" s="777" t="s">
        <v>127</v>
      </c>
      <c r="D49" s="777"/>
      <c r="E49" s="777"/>
      <c r="F49" s="777"/>
      <c r="G49" s="777"/>
      <c r="H49" s="171"/>
      <c r="I49" s="171"/>
      <c r="J49" s="171"/>
      <c r="K49" s="170"/>
      <c r="L49" s="1"/>
    </row>
    <row r="50" spans="1:12" ht="15" customHeight="1" x14ac:dyDescent="0.3">
      <c r="A50" s="172"/>
      <c r="B50" s="171"/>
      <c r="C50" s="777"/>
      <c r="D50" s="777"/>
      <c r="E50" s="777"/>
      <c r="F50" s="777"/>
      <c r="G50" s="777"/>
      <c r="H50" s="171"/>
      <c r="I50" s="171"/>
      <c r="J50" s="171"/>
      <c r="K50" s="170"/>
      <c r="L50" s="1"/>
    </row>
    <row r="51" spans="1:12" ht="15" thickBot="1" x14ac:dyDescent="0.35">
      <c r="A51" s="21"/>
      <c r="B51" s="19"/>
      <c r="C51" s="19"/>
      <c r="D51" s="19"/>
      <c r="E51" s="19"/>
      <c r="F51" s="19"/>
      <c r="G51" s="19"/>
      <c r="H51" s="19"/>
      <c r="I51" s="19"/>
      <c r="J51" s="19"/>
      <c r="K51" s="142"/>
      <c r="L51" s="1"/>
    </row>
    <row r="52" spans="1:12" ht="15" thickBot="1" x14ac:dyDescent="0.35">
      <c r="A52" s="1"/>
      <c r="B52" s="1"/>
      <c r="C52" s="1"/>
      <c r="D52" s="1"/>
      <c r="E52" s="1"/>
      <c r="F52" s="1"/>
      <c r="G52" s="1"/>
      <c r="H52" s="1"/>
      <c r="I52" s="1"/>
      <c r="J52" s="1"/>
      <c r="K52" s="1"/>
      <c r="L52" s="1"/>
    </row>
    <row r="53" spans="1:12" ht="16.5" customHeight="1" thickBot="1" x14ac:dyDescent="0.35">
      <c r="A53" s="943" t="s">
        <v>111</v>
      </c>
      <c r="B53" s="937">
        <f>DESCRIPCION!A16</f>
        <v>0</v>
      </c>
      <c r="C53" s="937"/>
      <c r="D53" s="937"/>
      <c r="E53" s="937"/>
      <c r="F53" s="937"/>
      <c r="G53" s="937"/>
      <c r="H53" s="938"/>
      <c r="I53" s="935" t="s">
        <v>341</v>
      </c>
      <c r="J53" s="936"/>
      <c r="K53" s="143" t="str">
        <f>IF(J60="x","EXTREMA",IF(J62="x","ALTA",IF(J64="x","MODERADA",IF(J66="x","BAJA",""))))</f>
        <v/>
      </c>
      <c r="L53" s="1"/>
    </row>
    <row r="54" spans="1:12" ht="16.2" thickBot="1" x14ac:dyDescent="0.35">
      <c r="A54" s="944"/>
      <c r="B54" s="939"/>
      <c r="C54" s="939"/>
      <c r="D54" s="939"/>
      <c r="E54" s="939"/>
      <c r="F54" s="939"/>
      <c r="G54" s="939"/>
      <c r="H54" s="940"/>
      <c r="I54" s="930" t="s">
        <v>342</v>
      </c>
      <c r="J54" s="931"/>
      <c r="K54" s="194" t="str">
        <f>'VALORACION RIESGOS INHERENTES'!K51</f>
        <v/>
      </c>
      <c r="L54" s="1"/>
    </row>
    <row r="55" spans="1:12" ht="16.2" thickBot="1" x14ac:dyDescent="0.35">
      <c r="A55" s="945"/>
      <c r="B55" s="749" t="s">
        <v>292</v>
      </c>
      <c r="C55" s="750"/>
      <c r="D55" s="750"/>
      <c r="E55" s="750"/>
      <c r="F55" s="750"/>
      <c r="G55" s="750"/>
      <c r="H55" s="750"/>
      <c r="I55" s="750"/>
      <c r="J55" s="753"/>
      <c r="K55" s="192" t="str">
        <f>'EVALUACIÓN SOLIDEZ CONTROLES'!H19</f>
        <v>Fuerte</v>
      </c>
      <c r="L55" s="1"/>
    </row>
    <row r="56" spans="1:12" ht="16.2" thickBot="1" x14ac:dyDescent="0.35">
      <c r="A56" s="195" t="s">
        <v>113</v>
      </c>
      <c r="B56" s="196"/>
      <c r="C56" s="196"/>
      <c r="D56" s="261"/>
      <c r="E56" s="932"/>
      <c r="F56" s="933"/>
      <c r="G56" s="934"/>
      <c r="H56" s="749" t="s">
        <v>344</v>
      </c>
      <c r="I56" s="753"/>
      <c r="J56" s="754"/>
      <c r="K56" s="755"/>
      <c r="L56" s="1"/>
    </row>
    <row r="57" spans="1:12" ht="40.5" customHeight="1" thickBot="1" x14ac:dyDescent="0.35">
      <c r="A57" s="172"/>
      <c r="B57" s="171"/>
      <c r="C57" s="171"/>
      <c r="D57" s="171"/>
      <c r="E57" s="171"/>
      <c r="F57" s="171"/>
      <c r="G57" s="171"/>
      <c r="H57" s="171"/>
      <c r="I57" s="171"/>
      <c r="J57" s="173"/>
      <c r="K57" s="174"/>
      <c r="L57" s="1"/>
    </row>
    <row r="58" spans="1:12" ht="22.5" customHeight="1" thickBot="1" x14ac:dyDescent="0.35">
      <c r="A58" s="780" t="s">
        <v>113</v>
      </c>
      <c r="B58" s="170">
        <v>5</v>
      </c>
      <c r="C58" s="946"/>
      <c r="D58" s="782"/>
      <c r="E58" s="776"/>
      <c r="F58" s="776"/>
      <c r="G58" s="776"/>
      <c r="H58" s="171"/>
      <c r="I58" s="171"/>
      <c r="J58" s="778" t="s">
        <v>112</v>
      </c>
      <c r="K58" s="779"/>
      <c r="L58" s="1"/>
    </row>
    <row r="59" spans="1:12" ht="23.25" customHeight="1" thickBot="1" x14ac:dyDescent="0.35">
      <c r="A59" s="780"/>
      <c r="B59" s="170" t="s">
        <v>115</v>
      </c>
      <c r="C59" s="781"/>
      <c r="D59" s="782"/>
      <c r="E59" s="776"/>
      <c r="F59" s="776"/>
      <c r="G59" s="776"/>
      <c r="H59" s="171"/>
      <c r="I59" s="171"/>
      <c r="J59" s="175"/>
      <c r="K59" s="20"/>
      <c r="L59" s="1"/>
    </row>
    <row r="60" spans="1:12" ht="29.4" thickBot="1" x14ac:dyDescent="0.35">
      <c r="A60" s="780"/>
      <c r="B60" s="170">
        <v>4</v>
      </c>
      <c r="C60" s="783"/>
      <c r="D60" s="782"/>
      <c r="E60" s="782"/>
      <c r="F60" s="784"/>
      <c r="G60" s="776"/>
      <c r="H60" s="171"/>
      <c r="I60" s="171"/>
      <c r="J60" s="185" t="str">
        <f xml:space="preserve"> IF(OR(E58="X",F58="X",G58="x",F60="x",G60="X",F62="X",G62="X",G64="X" ),"x","")</f>
        <v/>
      </c>
      <c r="K60" s="20" t="s">
        <v>114</v>
      </c>
      <c r="L60" s="1"/>
    </row>
    <row r="61" spans="1:12" ht="29.4" thickBot="1" x14ac:dyDescent="0.35">
      <c r="A61" s="780"/>
      <c r="B61" s="170" t="s">
        <v>117</v>
      </c>
      <c r="C61" s="783"/>
      <c r="D61" s="782"/>
      <c r="E61" s="782"/>
      <c r="F61" s="785"/>
      <c r="G61" s="776"/>
      <c r="H61" s="171"/>
      <c r="I61" s="171"/>
      <c r="J61" s="186"/>
      <c r="K61" s="20"/>
      <c r="L61" s="1"/>
    </row>
    <row r="62" spans="1:12" ht="29.4" thickBot="1" x14ac:dyDescent="0.35">
      <c r="A62" s="780"/>
      <c r="B62" s="170">
        <v>3</v>
      </c>
      <c r="C62" s="786"/>
      <c r="D62" s="773"/>
      <c r="E62" s="787"/>
      <c r="F62" s="784"/>
      <c r="G62" s="776"/>
      <c r="H62" s="171"/>
      <c r="I62" s="171"/>
      <c r="J62" s="187" t="str">
        <f xml:space="preserve"> IF(OR(C58="X",D58="X",D60="x",E60="x",E62="X",F64="X",F66="X",G66="X" ),"x","")</f>
        <v/>
      </c>
      <c r="K62" s="20" t="s">
        <v>116</v>
      </c>
      <c r="L62" s="1"/>
    </row>
    <row r="63" spans="1:12" ht="29.4" thickBot="1" x14ac:dyDescent="0.35">
      <c r="A63" s="780"/>
      <c r="B63" s="170" t="s">
        <v>119</v>
      </c>
      <c r="C63" s="786"/>
      <c r="D63" s="773"/>
      <c r="E63" s="782"/>
      <c r="F63" s="785"/>
      <c r="G63" s="776"/>
      <c r="H63" s="171"/>
      <c r="I63" s="171"/>
      <c r="J63" s="188"/>
      <c r="K63" s="20"/>
      <c r="L63" s="1"/>
    </row>
    <row r="64" spans="1:12" ht="29.4" thickBot="1" x14ac:dyDescent="0.35">
      <c r="A64" s="780"/>
      <c r="B64" s="170">
        <v>2</v>
      </c>
      <c r="C64" s="786"/>
      <c r="D64" s="789"/>
      <c r="E64" s="772"/>
      <c r="F64" s="774"/>
      <c r="G64" s="776"/>
      <c r="H64" s="171"/>
      <c r="I64" s="171"/>
      <c r="J64" s="189" t="str">
        <f xml:space="preserve"> IF(OR(C60="X",D62="X",E64="x",E66="x" ),"x","")</f>
        <v/>
      </c>
      <c r="K64" s="20" t="s">
        <v>118</v>
      </c>
      <c r="L64" s="1"/>
    </row>
    <row r="65" spans="1:12" ht="29.4" thickBot="1" x14ac:dyDescent="0.35">
      <c r="A65" s="780"/>
      <c r="B65" s="170" t="s">
        <v>241</v>
      </c>
      <c r="C65" s="786"/>
      <c r="D65" s="789"/>
      <c r="E65" s="773"/>
      <c r="F65" s="775"/>
      <c r="G65" s="776"/>
      <c r="H65" s="171"/>
      <c r="I65" s="171"/>
      <c r="J65" s="188"/>
      <c r="K65" s="20"/>
      <c r="L65" s="1"/>
    </row>
    <row r="66" spans="1:12" ht="29.4" thickBot="1" x14ac:dyDescent="0.35">
      <c r="A66" s="780"/>
      <c r="B66" s="170">
        <v>1</v>
      </c>
      <c r="C66" s="786"/>
      <c r="D66" s="789"/>
      <c r="E66" s="773"/>
      <c r="F66" s="782"/>
      <c r="G66" s="782"/>
      <c r="H66" s="171"/>
      <c r="I66" s="171"/>
      <c r="J66" s="190" t="str">
        <f xml:space="preserve"> IF(OR(C62="X",C64="X",D64="x",C66="x",D66="x" ),"x","")</f>
        <v/>
      </c>
      <c r="K66" s="20" t="s">
        <v>120</v>
      </c>
      <c r="L66" s="1"/>
    </row>
    <row r="67" spans="1:12" ht="15" thickBot="1" x14ac:dyDescent="0.35">
      <c r="A67" s="780"/>
      <c r="B67" s="170" t="s">
        <v>121</v>
      </c>
      <c r="C67" s="788"/>
      <c r="D67" s="790"/>
      <c r="E67" s="791"/>
      <c r="F67" s="792"/>
      <c r="G67" s="792"/>
      <c r="H67" s="176"/>
      <c r="I67" s="171"/>
      <c r="J67" s="171"/>
      <c r="K67" s="170"/>
      <c r="L67" s="1"/>
    </row>
    <row r="68" spans="1:12" x14ac:dyDescent="0.3">
      <c r="A68" s="172"/>
      <c r="B68" s="171"/>
      <c r="C68" s="171">
        <v>1</v>
      </c>
      <c r="D68" s="171">
        <v>2</v>
      </c>
      <c r="E68" s="171">
        <v>3</v>
      </c>
      <c r="F68" s="171">
        <v>4</v>
      </c>
      <c r="G68" s="171">
        <v>5</v>
      </c>
      <c r="H68" s="171"/>
      <c r="I68" s="171"/>
      <c r="J68" s="171"/>
      <c r="K68" s="170"/>
      <c r="L68" s="1"/>
    </row>
    <row r="69" spans="1:12" x14ac:dyDescent="0.3">
      <c r="A69" s="172"/>
      <c r="B69" s="171"/>
      <c r="C69" s="171" t="s">
        <v>122</v>
      </c>
      <c r="D69" s="171" t="s">
        <v>123</v>
      </c>
      <c r="E69" s="171" t="s">
        <v>124</v>
      </c>
      <c r="F69" s="171" t="s">
        <v>125</v>
      </c>
      <c r="G69" s="171" t="s">
        <v>126</v>
      </c>
      <c r="H69" s="171"/>
      <c r="I69" s="171"/>
      <c r="J69" s="171"/>
      <c r="K69" s="170"/>
      <c r="L69" s="1"/>
    </row>
    <row r="70" spans="1:12" ht="15" customHeight="1" x14ac:dyDescent="0.3">
      <c r="A70" s="172"/>
      <c r="B70" s="171"/>
      <c r="C70" s="777" t="s">
        <v>127</v>
      </c>
      <c r="D70" s="777"/>
      <c r="E70" s="777"/>
      <c r="F70" s="777"/>
      <c r="G70" s="777"/>
      <c r="H70" s="171"/>
      <c r="I70" s="171"/>
      <c r="J70" s="171"/>
      <c r="K70" s="170"/>
      <c r="L70" s="1"/>
    </row>
    <row r="71" spans="1:12" ht="15" customHeight="1" x14ac:dyDescent="0.3">
      <c r="A71" s="172"/>
      <c r="B71" s="171"/>
      <c r="C71" s="777"/>
      <c r="D71" s="777"/>
      <c r="E71" s="777"/>
      <c r="F71" s="777"/>
      <c r="G71" s="777"/>
      <c r="H71" s="171"/>
      <c r="I71" s="171"/>
      <c r="J71" s="171"/>
      <c r="K71" s="170"/>
      <c r="L71" s="1"/>
    </row>
    <row r="72" spans="1:12" ht="15" thickBot="1" x14ac:dyDescent="0.35">
      <c r="A72" s="182"/>
      <c r="B72" s="183"/>
      <c r="C72" s="183"/>
      <c r="D72" s="183"/>
      <c r="E72" s="183"/>
      <c r="F72" s="183"/>
      <c r="G72" s="183"/>
      <c r="H72" s="183"/>
      <c r="I72" s="183"/>
      <c r="J72" s="183"/>
      <c r="K72" s="184"/>
      <c r="L72" s="1"/>
    </row>
    <row r="73" spans="1:12" ht="15" thickBot="1" x14ac:dyDescent="0.35">
      <c r="A73" s="1"/>
      <c r="B73" s="1"/>
      <c r="C73" s="1"/>
      <c r="D73" s="1"/>
      <c r="E73" s="1"/>
      <c r="F73" s="1"/>
      <c r="G73" s="1"/>
      <c r="H73" s="1"/>
      <c r="I73" s="1"/>
      <c r="J73" s="1"/>
      <c r="K73" s="1"/>
      <c r="L73" s="1"/>
    </row>
    <row r="74" spans="1:12" ht="16.5" customHeight="1" thickBot="1" x14ac:dyDescent="0.35">
      <c r="A74" s="943" t="s">
        <v>111</v>
      </c>
      <c r="B74" s="941" t="str">
        <f>DESCRIPCION!A19</f>
        <v>d</v>
      </c>
      <c r="C74" s="937"/>
      <c r="D74" s="937"/>
      <c r="E74" s="937"/>
      <c r="F74" s="937"/>
      <c r="G74" s="937"/>
      <c r="H74" s="938"/>
      <c r="I74" s="935" t="s">
        <v>341</v>
      </c>
      <c r="J74" s="936"/>
      <c r="K74" s="143" t="str">
        <f>IF(J81="x","EXTREMA",IF(J83="x","ALTA",IF(J85="x","MODERADA",IF(J87="x","BAJA",""))))</f>
        <v>EXTREMA</v>
      </c>
      <c r="L74" s="1"/>
    </row>
    <row r="75" spans="1:12" ht="15.75" customHeight="1" thickBot="1" x14ac:dyDescent="0.35">
      <c r="A75" s="944"/>
      <c r="B75" s="942"/>
      <c r="C75" s="939"/>
      <c r="D75" s="939"/>
      <c r="E75" s="939"/>
      <c r="F75" s="939"/>
      <c r="G75" s="939"/>
      <c r="H75" s="940"/>
      <c r="I75" s="930" t="s">
        <v>342</v>
      </c>
      <c r="J75" s="931"/>
      <c r="K75" s="192" t="str">
        <f>'VALORACION RIESGOS INHERENTES'!K71</f>
        <v/>
      </c>
      <c r="L75" s="1"/>
    </row>
    <row r="76" spans="1:12" ht="16.2" thickBot="1" x14ac:dyDescent="0.35">
      <c r="A76" s="945"/>
      <c r="B76" s="749" t="s">
        <v>292</v>
      </c>
      <c r="C76" s="750"/>
      <c r="D76" s="750"/>
      <c r="E76" s="750"/>
      <c r="F76" s="750"/>
      <c r="G76" s="750"/>
      <c r="H76" s="750"/>
      <c r="I76" s="750"/>
      <c r="J76" s="753"/>
      <c r="K76" s="192" t="e">
        <f>'EVALUACIÓN SOLIDEZ CONTROLES'!H23</f>
        <v>#DIV/0!</v>
      </c>
      <c r="L76" s="1"/>
    </row>
    <row r="77" spans="1:12" ht="21.75" customHeight="1" thickBot="1" x14ac:dyDescent="0.35">
      <c r="A77" s="195" t="s">
        <v>113</v>
      </c>
      <c r="B77" s="196"/>
      <c r="C77" s="196"/>
      <c r="D77" s="261"/>
      <c r="E77" s="932"/>
      <c r="F77" s="933"/>
      <c r="G77" s="934"/>
      <c r="H77" s="749" t="s">
        <v>344</v>
      </c>
      <c r="I77" s="753"/>
      <c r="J77" s="754"/>
      <c r="K77" s="755"/>
      <c r="L77" s="1"/>
    </row>
    <row r="78" spans="1:12" ht="36.75" customHeight="1" x14ac:dyDescent="0.3">
      <c r="A78" s="177"/>
      <c r="B78" s="156"/>
      <c r="C78" s="178"/>
      <c r="D78" s="156"/>
      <c r="E78" s="156"/>
      <c r="F78" s="156"/>
      <c r="G78" s="156"/>
      <c r="H78" s="156"/>
      <c r="I78" s="156"/>
      <c r="J78" s="173"/>
      <c r="K78" s="174"/>
      <c r="L78" s="1"/>
    </row>
    <row r="79" spans="1:12" ht="38.25" customHeight="1" x14ac:dyDescent="0.3">
      <c r="A79" s="735" t="s">
        <v>113</v>
      </c>
      <c r="B79" s="156">
        <v>5</v>
      </c>
      <c r="C79" s="736"/>
      <c r="D79" s="715"/>
      <c r="E79" s="716"/>
      <c r="F79" s="716"/>
      <c r="G79" s="716"/>
      <c r="H79" s="156"/>
      <c r="I79" s="156"/>
      <c r="J79" s="730" t="s">
        <v>112</v>
      </c>
      <c r="K79" s="731"/>
      <c r="L79" s="1"/>
    </row>
    <row r="80" spans="1:12" x14ac:dyDescent="0.3">
      <c r="A80" s="735"/>
      <c r="B80" s="156" t="s">
        <v>115</v>
      </c>
      <c r="C80" s="737"/>
      <c r="D80" s="715"/>
      <c r="E80" s="716"/>
      <c r="F80" s="716"/>
      <c r="G80" s="716"/>
      <c r="H80" s="156"/>
      <c r="I80" s="156"/>
      <c r="J80" s="158"/>
      <c r="K80" s="159"/>
      <c r="L80" s="1"/>
    </row>
    <row r="81" spans="1:12" ht="28.2" x14ac:dyDescent="0.3">
      <c r="A81" s="735"/>
      <c r="B81" s="156">
        <v>4</v>
      </c>
      <c r="C81" s="738"/>
      <c r="D81" s="715"/>
      <c r="E81" s="715"/>
      <c r="F81" s="728"/>
      <c r="G81" s="716" t="s">
        <v>340</v>
      </c>
      <c r="H81" s="156"/>
      <c r="I81" s="156"/>
      <c r="J81" s="164" t="str">
        <f xml:space="preserve"> IF(OR(E79="X",F79="X",G79="x",F81="x",G81="X",F83="X",G83="X",G85="X" ),"x","")</f>
        <v>x</v>
      </c>
      <c r="K81" s="159" t="s">
        <v>114</v>
      </c>
      <c r="L81" s="1"/>
    </row>
    <row r="82" spans="1:12" ht="28.2" x14ac:dyDescent="0.3">
      <c r="A82" s="735"/>
      <c r="B82" s="156" t="s">
        <v>117</v>
      </c>
      <c r="C82" s="739"/>
      <c r="D82" s="715"/>
      <c r="E82" s="715"/>
      <c r="F82" s="728"/>
      <c r="G82" s="716"/>
      <c r="H82" s="156"/>
      <c r="I82" s="156"/>
      <c r="J82" s="165"/>
      <c r="K82" s="159"/>
      <c r="L82" s="1"/>
    </row>
    <row r="83" spans="1:12" ht="28.2" x14ac:dyDescent="0.3">
      <c r="A83" s="735"/>
      <c r="B83" s="156">
        <v>3</v>
      </c>
      <c r="C83" s="718"/>
      <c r="D83" s="713"/>
      <c r="E83" s="714"/>
      <c r="F83" s="728"/>
      <c r="G83" s="716"/>
      <c r="H83" s="156"/>
      <c r="I83" s="156"/>
      <c r="J83" s="166" t="str">
        <f xml:space="preserve"> IF(OR(C79="X",D79="X",D81="x",E81="x",E83="X",F85="X",F87="X",G87="X" ),"x","")</f>
        <v/>
      </c>
      <c r="K83" s="159" t="s">
        <v>116</v>
      </c>
      <c r="L83" s="1"/>
    </row>
    <row r="84" spans="1:12" ht="28.2" x14ac:dyDescent="0.3">
      <c r="A84" s="735"/>
      <c r="B84" s="156" t="s">
        <v>119</v>
      </c>
      <c r="C84" s="729"/>
      <c r="D84" s="713"/>
      <c r="E84" s="715"/>
      <c r="F84" s="728"/>
      <c r="G84" s="716"/>
      <c r="H84" s="156"/>
      <c r="I84" s="156"/>
      <c r="J84" s="167"/>
      <c r="K84" s="159"/>
      <c r="L84" s="1"/>
    </row>
    <row r="85" spans="1:12" ht="28.2" x14ac:dyDescent="0.3">
      <c r="A85" s="735"/>
      <c r="B85" s="156">
        <v>2</v>
      </c>
      <c r="C85" s="718"/>
      <c r="D85" s="711"/>
      <c r="E85" s="712"/>
      <c r="F85" s="714"/>
      <c r="G85" s="716"/>
      <c r="H85" s="156"/>
      <c r="I85" s="156"/>
      <c r="J85" s="168" t="str">
        <f xml:space="preserve"> IF(OR(C81="X",D83="X",E85="x",E87="x" ),"x","")</f>
        <v/>
      </c>
      <c r="K85" s="159" t="s">
        <v>118</v>
      </c>
      <c r="L85" s="1"/>
    </row>
    <row r="86" spans="1:12" ht="28.2" x14ac:dyDescent="0.3">
      <c r="A86" s="735"/>
      <c r="B86" s="156" t="s">
        <v>241</v>
      </c>
      <c r="C86" s="729"/>
      <c r="D86" s="711"/>
      <c r="E86" s="713"/>
      <c r="F86" s="715"/>
      <c r="G86" s="716"/>
      <c r="H86" s="156"/>
      <c r="I86" s="156"/>
      <c r="J86" s="167"/>
      <c r="K86" s="159"/>
      <c r="L86" s="1"/>
    </row>
    <row r="87" spans="1:12" ht="28.2" x14ac:dyDescent="0.3">
      <c r="A87" s="735"/>
      <c r="B87" s="156">
        <v>1</v>
      </c>
      <c r="C87" s="718"/>
      <c r="D87" s="720"/>
      <c r="E87" s="722"/>
      <c r="F87" s="724"/>
      <c r="G87" s="726"/>
      <c r="H87" s="156"/>
      <c r="I87" s="156"/>
      <c r="J87" s="169" t="str">
        <f xml:space="preserve"> IF(OR(C83="X",C85="X",D85="x",D87="x",C87="x" ),"x","")</f>
        <v/>
      </c>
      <c r="K87" s="159" t="s">
        <v>120</v>
      </c>
      <c r="L87" s="1"/>
    </row>
    <row r="88" spans="1:12" x14ac:dyDescent="0.3">
      <c r="A88" s="735"/>
      <c r="B88" s="156" t="s">
        <v>121</v>
      </c>
      <c r="C88" s="719"/>
      <c r="D88" s="721"/>
      <c r="E88" s="723"/>
      <c r="F88" s="725"/>
      <c r="G88" s="727"/>
      <c r="H88" s="156"/>
      <c r="I88" s="156"/>
      <c r="J88" s="156"/>
      <c r="K88" s="157"/>
      <c r="L88" s="1"/>
    </row>
    <row r="89" spans="1:12" x14ac:dyDescent="0.3">
      <c r="A89" s="177"/>
      <c r="B89" s="156"/>
      <c r="C89" s="156">
        <v>1</v>
      </c>
      <c r="D89" s="156">
        <v>2</v>
      </c>
      <c r="E89" s="156">
        <v>3</v>
      </c>
      <c r="F89" s="156">
        <v>4</v>
      </c>
      <c r="G89" s="156">
        <v>5</v>
      </c>
      <c r="H89" s="156"/>
      <c r="I89" s="156"/>
      <c r="J89" s="156"/>
      <c r="K89" s="157"/>
      <c r="L89" s="1"/>
    </row>
    <row r="90" spans="1:12" x14ac:dyDescent="0.3">
      <c r="A90" s="177"/>
      <c r="B90" s="156"/>
      <c r="C90" s="156" t="s">
        <v>122</v>
      </c>
      <c r="D90" s="156" t="s">
        <v>123</v>
      </c>
      <c r="E90" s="156" t="s">
        <v>124</v>
      </c>
      <c r="F90" s="156" t="s">
        <v>125</v>
      </c>
      <c r="G90" s="156" t="s">
        <v>126</v>
      </c>
      <c r="H90" s="156"/>
      <c r="I90" s="730"/>
      <c r="J90" s="730"/>
      <c r="K90" s="731"/>
      <c r="L90" s="1"/>
    </row>
    <row r="91" spans="1:12" ht="15" customHeight="1" x14ac:dyDescent="0.3">
      <c r="A91" s="177"/>
      <c r="B91" s="156"/>
      <c r="C91" s="717" t="s">
        <v>127</v>
      </c>
      <c r="D91" s="717"/>
      <c r="E91" s="717"/>
      <c r="F91" s="717"/>
      <c r="G91" s="717"/>
      <c r="H91" s="156"/>
      <c r="I91" s="156"/>
      <c r="J91" s="156"/>
      <c r="K91" s="157"/>
      <c r="L91" s="1"/>
    </row>
    <row r="92" spans="1:12" ht="15" customHeight="1" x14ac:dyDescent="0.3">
      <c r="A92" s="177"/>
      <c r="B92" s="156"/>
      <c r="C92" s="717"/>
      <c r="D92" s="717"/>
      <c r="E92" s="717"/>
      <c r="F92" s="717"/>
      <c r="G92" s="717"/>
      <c r="H92" s="156"/>
      <c r="I92" s="156"/>
      <c r="J92" s="156"/>
      <c r="K92" s="157"/>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43" t="s">
        <v>111</v>
      </c>
      <c r="B95" s="937" t="str">
        <f>DESCRIPCION!A22</f>
        <v>e</v>
      </c>
      <c r="C95" s="937"/>
      <c r="D95" s="937"/>
      <c r="E95" s="937"/>
      <c r="F95" s="937"/>
      <c r="G95" s="937"/>
      <c r="H95" s="938"/>
      <c r="I95" s="935" t="s">
        <v>341</v>
      </c>
      <c r="J95" s="936"/>
      <c r="K95" s="143" t="str">
        <f>IF(J102="x","EXTREMA",IF(J104="x","ALTA",IF(J106="x","MODERADA",IF(J108="x","BAJA",""))))</f>
        <v/>
      </c>
      <c r="L95" s="1"/>
    </row>
    <row r="96" spans="1:12" ht="16.2" thickBot="1" x14ac:dyDescent="0.35">
      <c r="A96" s="944"/>
      <c r="B96" s="939"/>
      <c r="C96" s="939"/>
      <c r="D96" s="939"/>
      <c r="E96" s="939"/>
      <c r="F96" s="939"/>
      <c r="G96" s="939"/>
      <c r="H96" s="940"/>
      <c r="I96" s="930" t="s">
        <v>342</v>
      </c>
      <c r="J96" s="931"/>
      <c r="K96" s="193" t="str">
        <f>'VALORACION RIESGOS INHERENTES'!K91</f>
        <v/>
      </c>
      <c r="L96" s="1"/>
    </row>
    <row r="97" spans="1:12" ht="16.2" thickBot="1" x14ac:dyDescent="0.35">
      <c r="A97" s="945"/>
      <c r="B97" s="930" t="s">
        <v>292</v>
      </c>
      <c r="C97" s="955"/>
      <c r="D97" s="955"/>
      <c r="E97" s="955"/>
      <c r="F97" s="955"/>
      <c r="G97" s="955"/>
      <c r="H97" s="955"/>
      <c r="I97" s="955"/>
      <c r="J97" s="931"/>
      <c r="K97" s="193" t="e">
        <f>'EVALUACIÓN SOLIDEZ CONTROLES'!H27</f>
        <v>#DIV/0!</v>
      </c>
      <c r="L97" s="1"/>
    </row>
    <row r="98" spans="1:12" ht="20.25" customHeight="1" thickBot="1" x14ac:dyDescent="0.35">
      <c r="A98" s="195" t="s">
        <v>113</v>
      </c>
      <c r="B98" s="196"/>
      <c r="C98" s="196"/>
      <c r="D98" s="261"/>
      <c r="E98" s="932"/>
      <c r="F98" s="933"/>
      <c r="G98" s="934"/>
      <c r="H98" s="749" t="s">
        <v>344</v>
      </c>
      <c r="I98" s="753"/>
      <c r="J98" s="754"/>
      <c r="K98" s="755"/>
      <c r="L98" s="1"/>
    </row>
    <row r="99" spans="1:12" ht="38.25" customHeight="1" x14ac:dyDescent="0.3">
      <c r="A99" s="177"/>
      <c r="B99" s="156"/>
      <c r="C99" s="178"/>
      <c r="D99" s="156"/>
      <c r="E99" s="156"/>
      <c r="F99" s="156"/>
      <c r="G99" s="156"/>
      <c r="H99" s="156"/>
      <c r="I99" s="156"/>
      <c r="J99" s="173"/>
      <c r="K99" s="174"/>
      <c r="L99" s="1"/>
    </row>
    <row r="100" spans="1:12" ht="39" customHeight="1" x14ac:dyDescent="0.3">
      <c r="A100" s="735" t="s">
        <v>113</v>
      </c>
      <c r="B100" s="156">
        <v>5</v>
      </c>
      <c r="C100" s="736"/>
      <c r="D100" s="715"/>
      <c r="E100" s="716"/>
      <c r="F100" s="716"/>
      <c r="G100" s="716"/>
      <c r="H100" s="156"/>
      <c r="I100" s="156"/>
      <c r="J100" s="730" t="s">
        <v>112</v>
      </c>
      <c r="K100" s="731"/>
      <c r="L100" s="1"/>
    </row>
    <row r="101" spans="1:12" x14ac:dyDescent="0.3">
      <c r="A101" s="735"/>
      <c r="B101" s="156" t="s">
        <v>115</v>
      </c>
      <c r="C101" s="737"/>
      <c r="D101" s="715"/>
      <c r="E101" s="716"/>
      <c r="F101" s="716"/>
      <c r="G101" s="716"/>
      <c r="H101" s="156"/>
      <c r="I101" s="156"/>
      <c r="J101" s="158"/>
      <c r="K101" s="159"/>
      <c r="L101" s="1"/>
    </row>
    <row r="102" spans="1:12" ht="28.2" x14ac:dyDescent="0.3">
      <c r="A102" s="735"/>
      <c r="B102" s="156">
        <v>4</v>
      </c>
      <c r="C102" s="738"/>
      <c r="D102" s="715"/>
      <c r="E102" s="715"/>
      <c r="F102" s="728"/>
      <c r="G102" s="716"/>
      <c r="H102" s="156"/>
      <c r="I102" s="156"/>
      <c r="J102" s="164" t="str">
        <f xml:space="preserve"> IF(OR(E100="X",F100="X",G100="x",F102="x",G102="X",F104="X",G104="X",G106="X" ),"x","")</f>
        <v/>
      </c>
      <c r="K102" s="159" t="s">
        <v>114</v>
      </c>
      <c r="L102" s="1"/>
    </row>
    <row r="103" spans="1:12" ht="28.2" x14ac:dyDescent="0.3">
      <c r="A103" s="735"/>
      <c r="B103" s="156" t="s">
        <v>117</v>
      </c>
      <c r="C103" s="739"/>
      <c r="D103" s="715"/>
      <c r="E103" s="715"/>
      <c r="F103" s="728"/>
      <c r="G103" s="716"/>
      <c r="H103" s="156"/>
      <c r="I103" s="156"/>
      <c r="J103" s="165"/>
      <c r="K103" s="159"/>
      <c r="L103" s="1"/>
    </row>
    <row r="104" spans="1:12" ht="28.2" x14ac:dyDescent="0.3">
      <c r="A104" s="735"/>
      <c r="B104" s="156">
        <v>3</v>
      </c>
      <c r="C104" s="718"/>
      <c r="D104" s="713"/>
      <c r="E104" s="714"/>
      <c r="F104" s="728"/>
      <c r="G104" s="716"/>
      <c r="H104" s="156"/>
      <c r="I104" s="156"/>
      <c r="J104" s="166" t="str">
        <f xml:space="preserve"> IF(OR(C100="X",D100="X",D102="x",E102="x",E104="X",F106="X",F108="X",G108="X" ),"x","")</f>
        <v/>
      </c>
      <c r="K104" s="159" t="s">
        <v>116</v>
      </c>
      <c r="L104" s="1"/>
    </row>
    <row r="105" spans="1:12" ht="28.2" x14ac:dyDescent="0.3">
      <c r="A105" s="735"/>
      <c r="B105" s="156" t="s">
        <v>119</v>
      </c>
      <c r="C105" s="729"/>
      <c r="D105" s="713"/>
      <c r="E105" s="715"/>
      <c r="F105" s="728"/>
      <c r="G105" s="716"/>
      <c r="H105" s="156"/>
      <c r="I105" s="156"/>
      <c r="J105" s="167"/>
      <c r="K105" s="159"/>
      <c r="L105" s="1"/>
    </row>
    <row r="106" spans="1:12" ht="28.2" x14ac:dyDescent="0.3">
      <c r="A106" s="735"/>
      <c r="B106" s="156">
        <v>2</v>
      </c>
      <c r="C106" s="718"/>
      <c r="D106" s="711"/>
      <c r="E106" s="712"/>
      <c r="F106" s="714"/>
      <c r="G106" s="716"/>
      <c r="H106" s="156"/>
      <c r="I106" s="156"/>
      <c r="J106" s="168" t="str">
        <f xml:space="preserve"> IF(OR(C102="X",D104="X",E108="x",E106="x" ),"x","")</f>
        <v/>
      </c>
      <c r="K106" s="159" t="s">
        <v>118</v>
      </c>
      <c r="L106" s="1"/>
    </row>
    <row r="107" spans="1:12" ht="28.2" x14ac:dyDescent="0.3">
      <c r="A107" s="735"/>
      <c r="B107" s="156" t="s">
        <v>241</v>
      </c>
      <c r="C107" s="729"/>
      <c r="D107" s="711"/>
      <c r="E107" s="713"/>
      <c r="F107" s="715"/>
      <c r="G107" s="716"/>
      <c r="H107" s="156"/>
      <c r="I107" s="156"/>
      <c r="J107" s="167"/>
      <c r="K107" s="159"/>
      <c r="L107" s="1"/>
    </row>
    <row r="108" spans="1:12" ht="28.2" x14ac:dyDescent="0.3">
      <c r="A108" s="735"/>
      <c r="B108" s="156">
        <v>1</v>
      </c>
      <c r="C108" s="718"/>
      <c r="D108" s="720"/>
      <c r="E108" s="722"/>
      <c r="F108" s="724"/>
      <c r="G108" s="726"/>
      <c r="H108" s="156"/>
      <c r="I108" s="156"/>
      <c r="J108" s="169" t="str">
        <f xml:space="preserve"> IF(OR(C104="X",C106="X",C108="x",D106="x",D108="x" ),"x","")</f>
        <v/>
      </c>
      <c r="K108" s="159" t="s">
        <v>120</v>
      </c>
      <c r="L108" s="1"/>
    </row>
    <row r="109" spans="1:12" x14ac:dyDescent="0.3">
      <c r="A109" s="735"/>
      <c r="B109" s="156" t="s">
        <v>121</v>
      </c>
      <c r="C109" s="719"/>
      <c r="D109" s="721"/>
      <c r="E109" s="723"/>
      <c r="F109" s="725"/>
      <c r="G109" s="727"/>
      <c r="H109" s="156"/>
      <c r="I109" s="156"/>
      <c r="J109" s="156"/>
      <c r="K109" s="157"/>
      <c r="L109" s="1"/>
    </row>
    <row r="110" spans="1:12" x14ac:dyDescent="0.3">
      <c r="A110" s="177"/>
      <c r="B110" s="156"/>
      <c r="C110" s="156">
        <v>1</v>
      </c>
      <c r="D110" s="156">
        <v>2</v>
      </c>
      <c r="E110" s="156">
        <v>3</v>
      </c>
      <c r="F110" s="156">
        <v>4</v>
      </c>
      <c r="G110" s="156">
        <v>5</v>
      </c>
      <c r="H110" s="156"/>
      <c r="I110" s="156"/>
      <c r="J110" s="156"/>
      <c r="K110" s="157"/>
      <c r="L110" s="1"/>
    </row>
    <row r="111" spans="1:12" x14ac:dyDescent="0.3">
      <c r="A111" s="177"/>
      <c r="B111" s="156"/>
      <c r="C111" s="156" t="s">
        <v>122</v>
      </c>
      <c r="D111" s="156" t="s">
        <v>123</v>
      </c>
      <c r="E111" s="156" t="s">
        <v>124</v>
      </c>
      <c r="F111" s="156" t="s">
        <v>125</v>
      </c>
      <c r="G111" s="156" t="s">
        <v>126</v>
      </c>
      <c r="H111" s="156"/>
      <c r="I111" s="156"/>
      <c r="J111" s="156"/>
      <c r="K111" s="157"/>
      <c r="L111" s="1"/>
    </row>
    <row r="112" spans="1:12" ht="15" customHeight="1" x14ac:dyDescent="0.3">
      <c r="A112" s="177"/>
      <c r="B112" s="156"/>
      <c r="C112" s="717" t="s">
        <v>127</v>
      </c>
      <c r="D112" s="717"/>
      <c r="E112" s="717"/>
      <c r="F112" s="717"/>
      <c r="G112" s="717"/>
      <c r="H112" s="156"/>
      <c r="I112" s="156"/>
      <c r="J112" s="156"/>
      <c r="K112" s="157"/>
      <c r="L112" s="1"/>
    </row>
    <row r="113" spans="1:12" ht="15" customHeight="1" x14ac:dyDescent="0.3">
      <c r="A113" s="177"/>
      <c r="B113" s="156"/>
      <c r="C113" s="717"/>
      <c r="D113" s="717"/>
      <c r="E113" s="717"/>
      <c r="F113" s="717"/>
      <c r="G113" s="717"/>
      <c r="H113" s="156"/>
      <c r="I113" s="156"/>
      <c r="J113" s="156"/>
      <c r="K113" s="157"/>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3" t="s">
        <v>111</v>
      </c>
      <c r="B116" s="937" t="str">
        <f>DESCRIPCION!A25</f>
        <v>f</v>
      </c>
      <c r="C116" s="937"/>
      <c r="D116" s="937"/>
      <c r="E116" s="937"/>
      <c r="F116" s="937"/>
      <c r="G116" s="937"/>
      <c r="H116" s="938"/>
      <c r="I116" s="935" t="s">
        <v>341</v>
      </c>
      <c r="J116" s="936"/>
      <c r="K116" s="143" t="str">
        <f>IF(J123="x","EXTREMA",IF(J125="x","ALTA",IF(J127="x","MODERADA",IF(J129="x","BAJA",""))))</f>
        <v/>
      </c>
      <c r="L116" s="1"/>
    </row>
    <row r="117" spans="1:12" ht="16.2" thickBot="1" x14ac:dyDescent="0.35">
      <c r="A117" s="944"/>
      <c r="B117" s="939"/>
      <c r="C117" s="939"/>
      <c r="D117" s="939"/>
      <c r="E117" s="939"/>
      <c r="F117" s="939"/>
      <c r="G117" s="939"/>
      <c r="H117" s="940"/>
      <c r="I117" s="930" t="s">
        <v>342</v>
      </c>
      <c r="J117" s="931"/>
      <c r="K117" s="193" t="str">
        <f>'VALORACION RIESGOS INHERENTES'!K111</f>
        <v/>
      </c>
      <c r="L117" s="1"/>
    </row>
    <row r="118" spans="1:12" ht="16.2" thickBot="1" x14ac:dyDescent="0.35">
      <c r="A118" s="945"/>
      <c r="B118" s="749" t="s">
        <v>292</v>
      </c>
      <c r="C118" s="750"/>
      <c r="D118" s="750"/>
      <c r="E118" s="750"/>
      <c r="F118" s="750"/>
      <c r="G118" s="750"/>
      <c r="H118" s="750"/>
      <c r="I118" s="750"/>
      <c r="J118" s="753"/>
      <c r="K118" s="193" t="str">
        <f>'EVALUACIÓN SOLIDEZ CONTROLES'!H31</f>
        <v xml:space="preserve"> </v>
      </c>
      <c r="L118" s="1"/>
    </row>
    <row r="119" spans="1:12" ht="17.25" customHeight="1" thickBot="1" x14ac:dyDescent="0.35">
      <c r="A119" s="195" t="s">
        <v>113</v>
      </c>
      <c r="B119" s="196"/>
      <c r="C119" s="196"/>
      <c r="D119" s="261"/>
      <c r="E119" s="932"/>
      <c r="F119" s="933"/>
      <c r="G119" s="934"/>
      <c r="H119" s="749" t="s">
        <v>344</v>
      </c>
      <c r="I119" s="753"/>
      <c r="J119" s="754"/>
      <c r="K119" s="755"/>
      <c r="L119" s="1"/>
    </row>
    <row r="120" spans="1:12" ht="39.75" customHeight="1" x14ac:dyDescent="0.3">
      <c r="A120" s="177"/>
      <c r="B120" s="156"/>
      <c r="C120" s="178"/>
      <c r="D120" s="156"/>
      <c r="E120" s="156"/>
      <c r="F120" s="156"/>
      <c r="G120" s="156"/>
      <c r="H120" s="156"/>
      <c r="I120" s="156"/>
      <c r="J120" s="1"/>
      <c r="K120" s="72"/>
      <c r="L120" s="1"/>
    </row>
    <row r="121" spans="1:12" ht="15" customHeight="1" x14ac:dyDescent="0.3">
      <c r="A121" s="735" t="s">
        <v>113</v>
      </c>
      <c r="B121" s="156">
        <v>5</v>
      </c>
      <c r="C121" s="756"/>
      <c r="D121" s="747"/>
      <c r="E121" s="748"/>
      <c r="F121" s="748"/>
      <c r="G121" s="748"/>
      <c r="H121" s="191"/>
      <c r="I121" s="156"/>
      <c r="J121" s="730" t="s">
        <v>112</v>
      </c>
      <c r="K121" s="731"/>
      <c r="L121" s="1"/>
    </row>
    <row r="122" spans="1:12" ht="32.4" x14ac:dyDescent="0.3">
      <c r="A122" s="735"/>
      <c r="B122" s="156" t="s">
        <v>115</v>
      </c>
      <c r="C122" s="757"/>
      <c r="D122" s="747"/>
      <c r="E122" s="748"/>
      <c r="F122" s="748"/>
      <c r="G122" s="748"/>
      <c r="H122" s="191"/>
      <c r="I122" s="156"/>
      <c r="J122" s="158"/>
      <c r="K122" s="159"/>
      <c r="L122" s="1"/>
    </row>
    <row r="123" spans="1:12" ht="32.4" x14ac:dyDescent="0.3">
      <c r="A123" s="735"/>
      <c r="B123" s="156">
        <v>4</v>
      </c>
      <c r="C123" s="758"/>
      <c r="D123" s="747"/>
      <c r="E123" s="747"/>
      <c r="F123" s="760"/>
      <c r="G123" s="748"/>
      <c r="H123" s="191"/>
      <c r="I123" s="156"/>
      <c r="J123" s="164" t="str">
        <f xml:space="preserve"> IF(OR(E121="X",F121="X",G121="x",F123="x",G123="X",F125="X",G125="X",G127="X" ),"x","")</f>
        <v/>
      </c>
      <c r="K123" s="159" t="s">
        <v>114</v>
      </c>
      <c r="L123" s="1"/>
    </row>
    <row r="124" spans="1:12" ht="32.4" x14ac:dyDescent="0.3">
      <c r="A124" s="735"/>
      <c r="B124" s="156" t="s">
        <v>117</v>
      </c>
      <c r="C124" s="759"/>
      <c r="D124" s="747"/>
      <c r="E124" s="747"/>
      <c r="F124" s="760"/>
      <c r="G124" s="748"/>
      <c r="H124" s="191"/>
      <c r="I124" s="156"/>
      <c r="J124" s="165"/>
      <c r="K124" s="159"/>
      <c r="L124" s="1"/>
    </row>
    <row r="125" spans="1:12" ht="32.4" x14ac:dyDescent="0.3">
      <c r="A125" s="735"/>
      <c r="B125" s="156">
        <v>3</v>
      </c>
      <c r="C125" s="761"/>
      <c r="D125" s="745"/>
      <c r="E125" s="746"/>
      <c r="F125" s="760"/>
      <c r="G125" s="748"/>
      <c r="H125" s="191"/>
      <c r="I125" s="156"/>
      <c r="J125" s="166" t="str">
        <f xml:space="preserve"> IF(OR(C121="X",D121="X",D123="x",E123="x",E125="X",F127="X",F129="X",G129="X" ),"x","")</f>
        <v/>
      </c>
      <c r="K125" s="159" t="s">
        <v>116</v>
      </c>
      <c r="L125" s="1"/>
    </row>
    <row r="126" spans="1:12" ht="32.4" x14ac:dyDescent="0.3">
      <c r="A126" s="735"/>
      <c r="B126" s="156" t="s">
        <v>119</v>
      </c>
      <c r="C126" s="762"/>
      <c r="D126" s="745"/>
      <c r="E126" s="747"/>
      <c r="F126" s="760"/>
      <c r="G126" s="748"/>
      <c r="H126" s="191"/>
      <c r="I126" s="156"/>
      <c r="J126" s="167"/>
      <c r="K126" s="159"/>
      <c r="L126" s="1"/>
    </row>
    <row r="127" spans="1:12" ht="32.4" x14ac:dyDescent="0.3">
      <c r="A127" s="735"/>
      <c r="B127" s="156">
        <v>2</v>
      </c>
      <c r="C127" s="761"/>
      <c r="D127" s="743"/>
      <c r="E127" s="744"/>
      <c r="F127" s="746"/>
      <c r="G127" s="748"/>
      <c r="H127" s="191"/>
      <c r="I127" s="156"/>
      <c r="J127" s="168" t="str">
        <f xml:space="preserve"> IF(OR(C123="X",D125="X",E127="x",E129="x" ),"x","")</f>
        <v/>
      </c>
      <c r="K127" s="159" t="s">
        <v>118</v>
      </c>
      <c r="L127" s="1"/>
    </row>
    <row r="128" spans="1:12" ht="32.4" x14ac:dyDescent="0.3">
      <c r="A128" s="735"/>
      <c r="B128" s="156" t="s">
        <v>241</v>
      </c>
      <c r="C128" s="762"/>
      <c r="D128" s="743"/>
      <c r="E128" s="745"/>
      <c r="F128" s="747"/>
      <c r="G128" s="748"/>
      <c r="H128" s="191"/>
      <c r="I128" s="156"/>
      <c r="J128" s="167"/>
      <c r="K128" s="159"/>
      <c r="L128" s="1"/>
    </row>
    <row r="129" spans="1:12" ht="32.4" x14ac:dyDescent="0.3">
      <c r="A129" s="735"/>
      <c r="B129" s="156">
        <v>1</v>
      </c>
      <c r="C129" s="761"/>
      <c r="D129" s="764"/>
      <c r="E129" s="766"/>
      <c r="F129" s="768"/>
      <c r="G129" s="770"/>
      <c r="H129" s="191"/>
      <c r="I129" s="156"/>
      <c r="J129" s="169" t="str">
        <f xml:space="preserve"> IF(OR(C125="X",C127="X",D127="x",C129="x",D129="x" ),"x","")</f>
        <v/>
      </c>
      <c r="K129" s="159" t="s">
        <v>120</v>
      </c>
      <c r="L129" s="1"/>
    </row>
    <row r="130" spans="1:12" ht="32.4" x14ac:dyDescent="0.3">
      <c r="A130" s="735"/>
      <c r="B130" s="156" t="s">
        <v>121</v>
      </c>
      <c r="C130" s="763"/>
      <c r="D130" s="765"/>
      <c r="E130" s="767"/>
      <c r="F130" s="769"/>
      <c r="G130" s="771"/>
      <c r="H130" s="191"/>
      <c r="I130" s="156"/>
      <c r="J130" s="156"/>
      <c r="K130" s="157"/>
      <c r="L130" s="1"/>
    </row>
    <row r="131" spans="1:12" x14ac:dyDescent="0.3">
      <c r="A131" s="177"/>
      <c r="B131" s="156"/>
      <c r="C131" s="156">
        <v>1</v>
      </c>
      <c r="D131" s="156">
        <v>2</v>
      </c>
      <c r="E131" s="156">
        <v>3</v>
      </c>
      <c r="F131" s="156">
        <v>4</v>
      </c>
      <c r="G131" s="156">
        <v>5</v>
      </c>
      <c r="H131" s="156"/>
      <c r="I131" s="156"/>
      <c r="J131" s="156"/>
      <c r="K131" s="157"/>
      <c r="L131" s="1"/>
    </row>
    <row r="132" spans="1:12" x14ac:dyDescent="0.3">
      <c r="A132" s="177"/>
      <c r="B132" s="156"/>
      <c r="C132" s="156" t="s">
        <v>122</v>
      </c>
      <c r="D132" s="156" t="s">
        <v>123</v>
      </c>
      <c r="E132" s="156" t="s">
        <v>124</v>
      </c>
      <c r="F132" s="156" t="s">
        <v>125</v>
      </c>
      <c r="G132" s="156" t="s">
        <v>126</v>
      </c>
      <c r="H132" s="156"/>
      <c r="I132" s="156"/>
      <c r="J132" s="156"/>
      <c r="K132" s="157"/>
      <c r="L132" s="1"/>
    </row>
    <row r="133" spans="1:12" ht="15" customHeight="1" x14ac:dyDescent="0.3">
      <c r="A133" s="177"/>
      <c r="B133" s="156"/>
      <c r="C133" s="717" t="s">
        <v>127</v>
      </c>
      <c r="D133" s="717"/>
      <c r="E133" s="717"/>
      <c r="F133" s="717"/>
      <c r="G133" s="717"/>
      <c r="H133" s="156"/>
      <c r="I133" s="156"/>
      <c r="J133" s="156"/>
      <c r="K133" s="157"/>
      <c r="L133" s="1"/>
    </row>
    <row r="134" spans="1:12" ht="15" customHeight="1" x14ac:dyDescent="0.3">
      <c r="A134" s="177"/>
      <c r="B134" s="156"/>
      <c r="C134" s="717"/>
      <c r="D134" s="717"/>
      <c r="E134" s="717"/>
      <c r="F134" s="717"/>
      <c r="G134" s="717"/>
      <c r="H134" s="156"/>
      <c r="I134" s="156"/>
      <c r="J134" s="156"/>
      <c r="K134" s="157"/>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3" t="s">
        <v>111</v>
      </c>
      <c r="B137" s="941" t="str">
        <f>DESCRIPCION!A28</f>
        <v>g</v>
      </c>
      <c r="C137" s="937"/>
      <c r="D137" s="937"/>
      <c r="E137" s="937"/>
      <c r="F137" s="937"/>
      <c r="G137" s="937"/>
      <c r="H137" s="938"/>
      <c r="I137" s="935" t="s">
        <v>341</v>
      </c>
      <c r="J137" s="936"/>
      <c r="K137" s="143" t="str">
        <f>IF(J144="x","EXTREMA",IF(J146="x","ALTA",IF(J148="x","MODERADA",IF(J150="x","BAJA",""))))</f>
        <v/>
      </c>
      <c r="L137" s="1"/>
    </row>
    <row r="138" spans="1:12" ht="16.2" thickBot="1" x14ac:dyDescent="0.35">
      <c r="A138" s="944"/>
      <c r="B138" s="942"/>
      <c r="C138" s="939"/>
      <c r="D138" s="939"/>
      <c r="E138" s="939"/>
      <c r="F138" s="939"/>
      <c r="G138" s="939"/>
      <c r="H138" s="940"/>
      <c r="I138" s="930" t="s">
        <v>342</v>
      </c>
      <c r="J138" s="931"/>
      <c r="K138" s="193" t="str">
        <f>'VALORACION RIESGOS INHERENTES'!K131</f>
        <v/>
      </c>
      <c r="L138" s="1"/>
    </row>
    <row r="139" spans="1:12" ht="16.2" thickBot="1" x14ac:dyDescent="0.35">
      <c r="A139" s="945"/>
      <c r="B139" s="749" t="s">
        <v>292</v>
      </c>
      <c r="C139" s="750"/>
      <c r="D139" s="750"/>
      <c r="E139" s="750"/>
      <c r="F139" s="750"/>
      <c r="G139" s="750"/>
      <c r="H139" s="750"/>
      <c r="I139" s="750"/>
      <c r="J139" s="753"/>
      <c r="K139" s="192" t="e">
        <f>'EVALUACIÓN SOLIDEZ CONTROLES'!H35</f>
        <v>#DIV/0!</v>
      </c>
      <c r="L139" s="1"/>
    </row>
    <row r="140" spans="1:12" ht="18" customHeight="1" thickBot="1" x14ac:dyDescent="0.35">
      <c r="A140" s="195" t="s">
        <v>113</v>
      </c>
      <c r="B140" s="196"/>
      <c r="C140" s="196"/>
      <c r="D140" s="261"/>
      <c r="E140" s="932"/>
      <c r="F140" s="933"/>
      <c r="G140" s="934"/>
      <c r="H140" s="749" t="s">
        <v>344</v>
      </c>
      <c r="I140" s="753"/>
      <c r="J140" s="754"/>
      <c r="K140" s="755"/>
      <c r="L140" s="1"/>
    </row>
    <row r="141" spans="1:12" ht="42" customHeight="1" x14ac:dyDescent="0.3">
      <c r="A141" s="177"/>
      <c r="B141" s="156"/>
      <c r="C141" s="178"/>
      <c r="D141" s="156"/>
      <c r="E141" s="156"/>
      <c r="F141" s="156"/>
      <c r="G141" s="156"/>
      <c r="H141" s="156"/>
      <c r="I141" s="156"/>
      <c r="J141" s="173"/>
      <c r="K141" s="174"/>
      <c r="L141" s="1"/>
    </row>
    <row r="142" spans="1:12" ht="41.25" customHeight="1" x14ac:dyDescent="0.3">
      <c r="A142" s="735" t="s">
        <v>113</v>
      </c>
      <c r="B142" s="156">
        <v>5</v>
      </c>
      <c r="C142" s="736"/>
      <c r="D142" s="715"/>
      <c r="E142" s="716"/>
      <c r="F142" s="716"/>
      <c r="G142" s="716"/>
      <c r="H142" s="156"/>
      <c r="I142" s="156"/>
      <c r="J142" s="730" t="s">
        <v>112</v>
      </c>
      <c r="K142" s="731"/>
      <c r="L142" s="1"/>
    </row>
    <row r="143" spans="1:12" x14ac:dyDescent="0.3">
      <c r="A143" s="735"/>
      <c r="B143" s="156" t="s">
        <v>115</v>
      </c>
      <c r="C143" s="737"/>
      <c r="D143" s="715"/>
      <c r="E143" s="716"/>
      <c r="F143" s="716"/>
      <c r="G143" s="716"/>
      <c r="H143" s="156"/>
      <c r="I143" s="156"/>
      <c r="J143" s="158"/>
      <c r="K143" s="159"/>
      <c r="L143" s="1"/>
    </row>
    <row r="144" spans="1:12" ht="28.2" x14ac:dyDescent="0.3">
      <c r="A144" s="735"/>
      <c r="B144" s="156">
        <v>4</v>
      </c>
      <c r="C144" s="738"/>
      <c r="D144" s="715"/>
      <c r="E144" s="715"/>
      <c r="F144" s="728"/>
      <c r="G144" s="716"/>
      <c r="H144" s="156"/>
      <c r="I144" s="156"/>
      <c r="J144" s="164" t="str">
        <f xml:space="preserve"> IF(OR(E142="X",F142="X",G142="x",F144="x",G144="X",F146="X",G146="X",G148="X" ),"x","")</f>
        <v/>
      </c>
      <c r="K144" s="159" t="s">
        <v>114</v>
      </c>
      <c r="L144" s="1"/>
    </row>
    <row r="145" spans="1:12" ht="28.2" x14ac:dyDescent="0.3">
      <c r="A145" s="735"/>
      <c r="B145" s="156" t="s">
        <v>117</v>
      </c>
      <c r="C145" s="739"/>
      <c r="D145" s="715"/>
      <c r="E145" s="715"/>
      <c r="F145" s="728"/>
      <c r="G145" s="716"/>
      <c r="H145" s="156"/>
      <c r="I145" s="156"/>
      <c r="J145" s="165"/>
      <c r="K145" s="159"/>
      <c r="L145" s="1"/>
    </row>
    <row r="146" spans="1:12" ht="28.2" x14ac:dyDescent="0.3">
      <c r="A146" s="735"/>
      <c r="B146" s="156">
        <v>3</v>
      </c>
      <c r="C146" s="718"/>
      <c r="D146" s="713"/>
      <c r="E146" s="714"/>
      <c r="F146" s="728"/>
      <c r="G146" s="716"/>
      <c r="H146" s="156"/>
      <c r="I146" s="156"/>
      <c r="J146" s="166" t="str">
        <f xml:space="preserve"> IF(OR(C142="X",D142="X",D144="x",E144="x",E146="X",F148="X",F150="X",G150="X" ),"x","")</f>
        <v/>
      </c>
      <c r="K146" s="159" t="s">
        <v>116</v>
      </c>
      <c r="L146" s="1"/>
    </row>
    <row r="147" spans="1:12" ht="28.2" x14ac:dyDescent="0.3">
      <c r="A147" s="735"/>
      <c r="B147" s="156" t="s">
        <v>119</v>
      </c>
      <c r="C147" s="729"/>
      <c r="D147" s="713"/>
      <c r="E147" s="715"/>
      <c r="F147" s="728"/>
      <c r="G147" s="716"/>
      <c r="H147" s="156"/>
      <c r="I147" s="156"/>
      <c r="J147" s="167"/>
      <c r="K147" s="159"/>
      <c r="L147" s="1"/>
    </row>
    <row r="148" spans="1:12" ht="28.2" x14ac:dyDescent="0.3">
      <c r="A148" s="735"/>
      <c r="B148" s="156">
        <v>2</v>
      </c>
      <c r="C148" s="718"/>
      <c r="D148" s="711"/>
      <c r="E148" s="712"/>
      <c r="F148" s="714"/>
      <c r="G148" s="716"/>
      <c r="H148" s="156"/>
      <c r="I148" s="156"/>
      <c r="J148" s="168" t="str">
        <f xml:space="preserve"> IF(OR(C144="X",D146="X",E148="x",E150="x" ),"x","")</f>
        <v/>
      </c>
      <c r="K148" s="159" t="s">
        <v>118</v>
      </c>
      <c r="L148" s="1"/>
    </row>
    <row r="149" spans="1:12" ht="28.2" x14ac:dyDescent="0.3">
      <c r="A149" s="735"/>
      <c r="B149" s="156" t="s">
        <v>241</v>
      </c>
      <c r="C149" s="729"/>
      <c r="D149" s="711"/>
      <c r="E149" s="713"/>
      <c r="F149" s="715"/>
      <c r="G149" s="716"/>
      <c r="H149" s="156"/>
      <c r="I149" s="156"/>
      <c r="J149" s="167"/>
      <c r="K149" s="159"/>
      <c r="L149" s="1"/>
    </row>
    <row r="150" spans="1:12" ht="28.2" x14ac:dyDescent="0.3">
      <c r="A150" s="735"/>
      <c r="B150" s="156">
        <v>1</v>
      </c>
      <c r="C150" s="718"/>
      <c r="D150" s="720"/>
      <c r="E150" s="722"/>
      <c r="F150" s="724"/>
      <c r="G150" s="726"/>
      <c r="H150" s="156"/>
      <c r="I150" s="156"/>
      <c r="J150" s="169" t="str">
        <f xml:space="preserve"> IF(OR(C146="X",C148="X",C150="x",D148="x",D150="x" ),"x","")</f>
        <v/>
      </c>
      <c r="K150" s="159" t="s">
        <v>120</v>
      </c>
      <c r="L150" s="1"/>
    </row>
    <row r="151" spans="1:12" x14ac:dyDescent="0.3">
      <c r="A151" s="735"/>
      <c r="B151" s="156" t="s">
        <v>121</v>
      </c>
      <c r="C151" s="719"/>
      <c r="D151" s="721"/>
      <c r="E151" s="723"/>
      <c r="F151" s="725"/>
      <c r="G151" s="727"/>
      <c r="H151" s="156"/>
      <c r="I151" s="156"/>
      <c r="J151" s="156"/>
      <c r="K151" s="157"/>
      <c r="L151" s="1"/>
    </row>
    <row r="152" spans="1:12" x14ac:dyDescent="0.3">
      <c r="A152" s="177"/>
      <c r="B152" s="156"/>
      <c r="C152" s="156">
        <v>1</v>
      </c>
      <c r="D152" s="156">
        <v>2</v>
      </c>
      <c r="E152" s="156">
        <v>3</v>
      </c>
      <c r="F152" s="156">
        <v>4</v>
      </c>
      <c r="G152" s="156">
        <v>5</v>
      </c>
      <c r="H152" s="156"/>
      <c r="I152" s="156"/>
      <c r="J152" s="156"/>
      <c r="K152" s="157"/>
      <c r="L152" s="1"/>
    </row>
    <row r="153" spans="1:12" x14ac:dyDescent="0.3">
      <c r="A153" s="177"/>
      <c r="B153" s="156"/>
      <c r="C153" s="156" t="s">
        <v>122</v>
      </c>
      <c r="D153" s="156" t="s">
        <v>123</v>
      </c>
      <c r="E153" s="156" t="s">
        <v>124</v>
      </c>
      <c r="F153" s="156" t="s">
        <v>125</v>
      </c>
      <c r="G153" s="156" t="s">
        <v>126</v>
      </c>
      <c r="H153" s="156"/>
      <c r="I153" s="156"/>
      <c r="J153" s="156"/>
      <c r="K153" s="157"/>
      <c r="L153" s="1"/>
    </row>
    <row r="154" spans="1:12" ht="15" customHeight="1" x14ac:dyDescent="0.3">
      <c r="A154" s="177"/>
      <c r="B154" s="156"/>
      <c r="C154" s="717" t="s">
        <v>127</v>
      </c>
      <c r="D154" s="717"/>
      <c r="E154" s="717"/>
      <c r="F154" s="717"/>
      <c r="G154" s="717"/>
      <c r="H154" s="156"/>
      <c r="I154" s="156"/>
      <c r="J154" s="156"/>
      <c r="K154" s="157"/>
      <c r="L154" s="1"/>
    </row>
    <row r="155" spans="1:12" ht="15" customHeight="1" x14ac:dyDescent="0.3">
      <c r="A155" s="177"/>
      <c r="B155" s="156"/>
      <c r="C155" s="717"/>
      <c r="D155" s="717"/>
      <c r="E155" s="717"/>
      <c r="F155" s="717"/>
      <c r="G155" s="717"/>
      <c r="H155" s="156"/>
      <c r="I155" s="156"/>
      <c r="J155" s="156"/>
      <c r="K155" s="157"/>
      <c r="L155" s="1"/>
    </row>
    <row r="156" spans="1:12" ht="15" thickBot="1" x14ac:dyDescent="0.35">
      <c r="A156" s="179"/>
      <c r="B156" s="180"/>
      <c r="C156" s="180"/>
      <c r="D156" s="180"/>
      <c r="E156" s="180"/>
      <c r="F156" s="180"/>
      <c r="G156" s="180"/>
      <c r="H156" s="180"/>
      <c r="I156" s="180"/>
      <c r="J156" s="180"/>
      <c r="K156" s="181"/>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3" t="s">
        <v>111</v>
      </c>
      <c r="B158" s="937" t="str">
        <f>DESCRIPCION!A31</f>
        <v>h</v>
      </c>
      <c r="C158" s="937"/>
      <c r="D158" s="937"/>
      <c r="E158" s="937"/>
      <c r="F158" s="937"/>
      <c r="G158" s="937"/>
      <c r="H158" s="938"/>
      <c r="I158" s="935" t="s">
        <v>341</v>
      </c>
      <c r="J158" s="936"/>
      <c r="K158" s="143" t="str">
        <f>IF(J165="x","EXTREMA",IF(J167="x","ALTA",IF(J169="x","MODERADA",IF(J171="x","BAJA",""))))</f>
        <v/>
      </c>
      <c r="L158" s="1"/>
    </row>
    <row r="159" spans="1:12" ht="16.2" thickBot="1" x14ac:dyDescent="0.35">
      <c r="A159" s="944"/>
      <c r="B159" s="939"/>
      <c r="C159" s="939"/>
      <c r="D159" s="939"/>
      <c r="E159" s="939"/>
      <c r="F159" s="939"/>
      <c r="G159" s="939"/>
      <c r="H159" s="940"/>
      <c r="I159" s="930" t="s">
        <v>342</v>
      </c>
      <c r="J159" s="931"/>
      <c r="K159" s="192" t="str">
        <f>'VALORACION RIESGOS INHERENTES'!K151</f>
        <v/>
      </c>
      <c r="L159" s="1"/>
    </row>
    <row r="160" spans="1:12" ht="15.75" customHeight="1" thickBot="1" x14ac:dyDescent="0.35">
      <c r="A160" s="945"/>
      <c r="B160" s="749" t="s">
        <v>292</v>
      </c>
      <c r="C160" s="750"/>
      <c r="D160" s="750"/>
      <c r="E160" s="750"/>
      <c r="F160" s="750"/>
      <c r="G160" s="750"/>
      <c r="H160" s="750"/>
      <c r="I160" s="750"/>
      <c r="J160" s="753"/>
      <c r="K160" s="192" t="e">
        <f>'EVALUACIÓN SOLIDEZ CONTROLES'!H39</f>
        <v>#DIV/0!</v>
      </c>
      <c r="L160" s="1"/>
    </row>
    <row r="161" spans="1:12" ht="15.75" customHeight="1" thickBot="1" x14ac:dyDescent="0.35">
      <c r="A161" s="195" t="s">
        <v>113</v>
      </c>
      <c r="B161" s="196"/>
      <c r="C161" s="196"/>
      <c r="D161" s="261"/>
      <c r="E161" s="932"/>
      <c r="F161" s="933"/>
      <c r="G161" s="934"/>
      <c r="H161" s="749" t="s">
        <v>344</v>
      </c>
      <c r="I161" s="753"/>
      <c r="J161" s="754"/>
      <c r="K161" s="755"/>
      <c r="L161" s="1"/>
    </row>
    <row r="162" spans="1:12" ht="44.25" customHeight="1" x14ac:dyDescent="0.3">
      <c r="A162" s="177"/>
      <c r="B162" s="156"/>
      <c r="C162" s="178"/>
      <c r="D162" s="156"/>
      <c r="E162" s="156"/>
      <c r="F162" s="156"/>
      <c r="G162" s="156"/>
      <c r="H162" s="156"/>
      <c r="I162" s="156"/>
      <c r="J162" s="173"/>
      <c r="K162" s="174"/>
      <c r="L162" s="1"/>
    </row>
    <row r="163" spans="1:12" ht="54" customHeight="1" x14ac:dyDescent="0.3">
      <c r="A163" s="735" t="s">
        <v>113</v>
      </c>
      <c r="B163" s="156">
        <v>5</v>
      </c>
      <c r="C163" s="736"/>
      <c r="D163" s="715"/>
      <c r="E163" s="716"/>
      <c r="F163" s="716"/>
      <c r="G163" s="716"/>
      <c r="H163" s="156"/>
      <c r="I163" s="156"/>
      <c r="J163" s="730" t="s">
        <v>112</v>
      </c>
      <c r="K163" s="731"/>
      <c r="L163" s="1"/>
    </row>
    <row r="164" spans="1:12" x14ac:dyDescent="0.3">
      <c r="A164" s="735"/>
      <c r="B164" s="156" t="s">
        <v>115</v>
      </c>
      <c r="C164" s="737"/>
      <c r="D164" s="715"/>
      <c r="E164" s="716"/>
      <c r="F164" s="716"/>
      <c r="G164" s="716"/>
      <c r="H164" s="156"/>
      <c r="I164" s="156"/>
      <c r="J164" s="158"/>
      <c r="K164" s="159"/>
      <c r="L164" s="1"/>
    </row>
    <row r="165" spans="1:12" ht="28.2" x14ac:dyDescent="0.3">
      <c r="A165" s="735"/>
      <c r="B165" s="156">
        <v>4</v>
      </c>
      <c r="C165" s="738"/>
      <c r="D165" s="715"/>
      <c r="E165" s="715"/>
      <c r="F165" s="728"/>
      <c r="G165" s="716"/>
      <c r="H165" s="156"/>
      <c r="I165" s="156"/>
      <c r="J165" s="164" t="str">
        <f xml:space="preserve"> IF(OR(E163="X",F163="X",G163="x",F165="x",G165="X",F167="X",G167="X",G169="X" ),"x","")</f>
        <v/>
      </c>
      <c r="K165" s="159" t="s">
        <v>114</v>
      </c>
      <c r="L165" s="1"/>
    </row>
    <row r="166" spans="1:12" ht="28.2" x14ac:dyDescent="0.3">
      <c r="A166" s="735"/>
      <c r="B166" s="156" t="s">
        <v>117</v>
      </c>
      <c r="C166" s="739"/>
      <c r="D166" s="715"/>
      <c r="E166" s="715"/>
      <c r="F166" s="728"/>
      <c r="G166" s="716"/>
      <c r="H166" s="156"/>
      <c r="I166" s="156"/>
      <c r="J166" s="165"/>
      <c r="K166" s="159"/>
      <c r="L166" s="1"/>
    </row>
    <row r="167" spans="1:12" ht="28.2" x14ac:dyDescent="0.3">
      <c r="A167" s="735"/>
      <c r="B167" s="156">
        <v>3</v>
      </c>
      <c r="C167" s="718"/>
      <c r="D167" s="713"/>
      <c r="E167" s="714"/>
      <c r="F167" s="728"/>
      <c r="G167" s="716"/>
      <c r="H167" s="156"/>
      <c r="I167" s="156"/>
      <c r="J167" s="166" t="str">
        <f xml:space="preserve"> IF(OR(C163="X",D163="X",D165="x",E165="x",E167="X",F169="X",F171="X",G171="X" ),"x","")</f>
        <v/>
      </c>
      <c r="K167" s="159" t="s">
        <v>116</v>
      </c>
      <c r="L167" s="1"/>
    </row>
    <row r="168" spans="1:12" ht="28.2" x14ac:dyDescent="0.3">
      <c r="A168" s="735"/>
      <c r="B168" s="156" t="s">
        <v>119</v>
      </c>
      <c r="C168" s="729"/>
      <c r="D168" s="713"/>
      <c r="E168" s="715"/>
      <c r="F168" s="728"/>
      <c r="G168" s="716"/>
      <c r="H168" s="156"/>
      <c r="I168" s="156"/>
      <c r="J168" s="167"/>
      <c r="K168" s="159"/>
      <c r="L168" s="1"/>
    </row>
    <row r="169" spans="1:12" ht="28.2" x14ac:dyDescent="0.3">
      <c r="A169" s="735"/>
      <c r="B169" s="156">
        <v>2</v>
      </c>
      <c r="C169" s="718"/>
      <c r="D169" s="711"/>
      <c r="E169" s="712"/>
      <c r="F169" s="714"/>
      <c r="G169" s="716"/>
      <c r="H169" s="156"/>
      <c r="I169" s="156"/>
      <c r="J169" s="168" t="str">
        <f xml:space="preserve"> IF(OR(C165="X",D167="X",E169="x",E171="x" ),"x","")</f>
        <v/>
      </c>
      <c r="K169" s="159" t="s">
        <v>118</v>
      </c>
      <c r="L169" s="1"/>
    </row>
    <row r="170" spans="1:12" ht="28.2" x14ac:dyDescent="0.3">
      <c r="A170" s="735"/>
      <c r="B170" s="156" t="s">
        <v>241</v>
      </c>
      <c r="C170" s="729"/>
      <c r="D170" s="711"/>
      <c r="E170" s="713"/>
      <c r="F170" s="715"/>
      <c r="G170" s="716"/>
      <c r="H170" s="156"/>
      <c r="I170" s="156"/>
      <c r="J170" s="167"/>
      <c r="K170" s="159"/>
      <c r="L170" s="1"/>
    </row>
    <row r="171" spans="1:12" ht="28.2" x14ac:dyDescent="0.3">
      <c r="A171" s="735"/>
      <c r="B171" s="156">
        <v>1</v>
      </c>
      <c r="C171" s="718"/>
      <c r="D171" s="720"/>
      <c r="E171" s="722"/>
      <c r="F171" s="724"/>
      <c r="G171" s="726"/>
      <c r="H171" s="156"/>
      <c r="I171" s="156"/>
      <c r="J171" s="169" t="str">
        <f xml:space="preserve"> IF(OR(C167="X",C169="X",C171="x",D169="x",D171="x" ),"x","")</f>
        <v/>
      </c>
      <c r="K171" s="159" t="s">
        <v>120</v>
      </c>
      <c r="L171" s="1"/>
    </row>
    <row r="172" spans="1:12" x14ac:dyDescent="0.3">
      <c r="A172" s="735"/>
      <c r="B172" s="156" t="s">
        <v>121</v>
      </c>
      <c r="C172" s="719"/>
      <c r="D172" s="721"/>
      <c r="E172" s="723"/>
      <c r="F172" s="725"/>
      <c r="G172" s="727"/>
      <c r="H172" s="156"/>
      <c r="I172" s="156"/>
      <c r="J172" s="156"/>
      <c r="K172" s="157"/>
      <c r="L172" s="1"/>
    </row>
    <row r="173" spans="1:12" x14ac:dyDescent="0.3">
      <c r="A173" s="177"/>
      <c r="B173" s="156"/>
      <c r="C173" s="156">
        <v>1</v>
      </c>
      <c r="D173" s="156">
        <v>2</v>
      </c>
      <c r="E173" s="156">
        <v>3</v>
      </c>
      <c r="F173" s="156">
        <v>4</v>
      </c>
      <c r="G173" s="156">
        <v>5</v>
      </c>
      <c r="H173" s="156"/>
      <c r="I173" s="156"/>
      <c r="J173" s="156"/>
      <c r="K173" s="157"/>
      <c r="L173" s="1"/>
    </row>
    <row r="174" spans="1:12" x14ac:dyDescent="0.3">
      <c r="A174" s="177"/>
      <c r="B174" s="156"/>
      <c r="C174" s="156" t="s">
        <v>122</v>
      </c>
      <c r="D174" s="156" t="s">
        <v>123</v>
      </c>
      <c r="E174" s="156" t="s">
        <v>124</v>
      </c>
      <c r="F174" s="156" t="s">
        <v>125</v>
      </c>
      <c r="G174" s="156" t="s">
        <v>126</v>
      </c>
      <c r="H174" s="156"/>
      <c r="I174" s="156"/>
      <c r="J174" s="156"/>
      <c r="K174" s="157"/>
      <c r="L174" s="1"/>
    </row>
    <row r="175" spans="1:12" ht="15" customHeight="1" x14ac:dyDescent="0.3">
      <c r="A175" s="177"/>
      <c r="B175" s="156"/>
      <c r="C175" s="717" t="s">
        <v>127</v>
      </c>
      <c r="D175" s="717"/>
      <c r="E175" s="717"/>
      <c r="F175" s="717"/>
      <c r="G175" s="717"/>
      <c r="H175" s="156"/>
      <c r="I175" s="156"/>
      <c r="J175" s="156"/>
      <c r="K175" s="157"/>
      <c r="L175" s="1"/>
    </row>
    <row r="176" spans="1:12" ht="15" customHeight="1" x14ac:dyDescent="0.3">
      <c r="A176" s="177"/>
      <c r="B176" s="156"/>
      <c r="C176" s="717"/>
      <c r="D176" s="717"/>
      <c r="E176" s="717"/>
      <c r="F176" s="717"/>
      <c r="G176" s="717"/>
      <c r="H176" s="156"/>
      <c r="I176" s="156"/>
      <c r="J176" s="156"/>
      <c r="K176" s="157"/>
      <c r="L176" s="1"/>
    </row>
    <row r="177" spans="1:12" ht="15" thickBot="1" x14ac:dyDescent="0.35">
      <c r="A177" s="179"/>
      <c r="B177" s="180"/>
      <c r="C177" s="180"/>
      <c r="D177" s="180"/>
      <c r="E177" s="180"/>
      <c r="F177" s="180"/>
      <c r="G177" s="180"/>
      <c r="H177" s="180"/>
      <c r="I177" s="180"/>
      <c r="J177" s="180"/>
      <c r="K177" s="181"/>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3" t="s">
        <v>111</v>
      </c>
      <c r="B180" s="937" t="str">
        <f>DESCRIPCION!A34</f>
        <v>i</v>
      </c>
      <c r="C180" s="937"/>
      <c r="D180" s="937"/>
      <c r="E180" s="937"/>
      <c r="F180" s="937"/>
      <c r="G180" s="937"/>
      <c r="H180" s="938"/>
      <c r="I180" s="935" t="s">
        <v>341</v>
      </c>
      <c r="J180" s="936"/>
      <c r="K180" s="143" t="str">
        <f>IF(J187="x","EXTREMA",IF(J189="x","ALTA",IF(J191="x","MODERADA",IF(J193="x","BAJA",""))))</f>
        <v/>
      </c>
      <c r="L180" s="1"/>
    </row>
    <row r="181" spans="1:12" ht="16.2" thickBot="1" x14ac:dyDescent="0.35">
      <c r="A181" s="944"/>
      <c r="B181" s="939"/>
      <c r="C181" s="939"/>
      <c r="D181" s="939"/>
      <c r="E181" s="939"/>
      <c r="F181" s="939"/>
      <c r="G181" s="939"/>
      <c r="H181" s="940"/>
      <c r="I181" s="930" t="s">
        <v>342</v>
      </c>
      <c r="J181" s="931"/>
      <c r="K181" s="193" t="str">
        <f>'VALORACION RIESGOS INHERENTES'!K172</f>
        <v/>
      </c>
      <c r="L181" s="1"/>
    </row>
    <row r="182" spans="1:12" ht="16.2" thickBot="1" x14ac:dyDescent="0.35">
      <c r="A182" s="945"/>
      <c r="B182" s="749" t="s">
        <v>292</v>
      </c>
      <c r="C182" s="750"/>
      <c r="D182" s="750"/>
      <c r="E182" s="750"/>
      <c r="F182" s="750"/>
      <c r="G182" s="750"/>
      <c r="H182" s="750"/>
      <c r="I182" s="750"/>
      <c r="J182" s="753"/>
      <c r="K182" s="192" t="e">
        <f>'EVALUACIÓN SOLIDEZ CONTROLES'!H43</f>
        <v>#DIV/0!</v>
      </c>
      <c r="L182" s="1"/>
    </row>
    <row r="183" spans="1:12" ht="16.2" thickBot="1" x14ac:dyDescent="0.35">
      <c r="A183" s="195" t="s">
        <v>113</v>
      </c>
      <c r="B183" s="196"/>
      <c r="C183" s="196"/>
      <c r="D183" s="261"/>
      <c r="E183" s="932"/>
      <c r="F183" s="933"/>
      <c r="G183" s="934"/>
      <c r="H183" s="749" t="s">
        <v>344</v>
      </c>
      <c r="I183" s="753"/>
      <c r="J183" s="754"/>
      <c r="K183" s="755"/>
      <c r="L183" s="1"/>
    </row>
    <row r="184" spans="1:12" ht="37.5" customHeight="1" x14ac:dyDescent="0.3">
      <c r="A184" s="177"/>
      <c r="B184" s="156"/>
      <c r="C184" s="178"/>
      <c r="D184" s="156"/>
      <c r="E184" s="156"/>
      <c r="F184" s="156"/>
      <c r="G184" s="156"/>
      <c r="H184" s="156"/>
      <c r="I184" s="156"/>
      <c r="J184" s="173"/>
      <c r="K184" s="174"/>
      <c r="L184" s="1"/>
    </row>
    <row r="185" spans="1:12" ht="40.5" customHeight="1" x14ac:dyDescent="0.3">
      <c r="A185" s="735" t="s">
        <v>113</v>
      </c>
      <c r="B185" s="156">
        <v>5</v>
      </c>
      <c r="C185" s="736"/>
      <c r="D185" s="715"/>
      <c r="E185" s="716"/>
      <c r="F185" s="716"/>
      <c r="G185" s="716"/>
      <c r="H185" s="156"/>
      <c r="I185" s="156"/>
      <c r="J185" s="730" t="s">
        <v>112</v>
      </c>
      <c r="K185" s="731"/>
      <c r="L185" s="1"/>
    </row>
    <row r="186" spans="1:12" x14ac:dyDescent="0.3">
      <c r="A186" s="735"/>
      <c r="B186" s="156" t="s">
        <v>115</v>
      </c>
      <c r="C186" s="737"/>
      <c r="D186" s="715"/>
      <c r="E186" s="716"/>
      <c r="F186" s="716"/>
      <c r="G186" s="716"/>
      <c r="H186" s="156"/>
      <c r="I186" s="156"/>
      <c r="J186" s="158"/>
      <c r="K186" s="159"/>
      <c r="L186" s="1"/>
    </row>
    <row r="187" spans="1:12" ht="28.2" x14ac:dyDescent="0.3">
      <c r="A187" s="735"/>
      <c r="B187" s="156">
        <v>4</v>
      </c>
      <c r="C187" s="738"/>
      <c r="D187" s="715"/>
      <c r="E187" s="715"/>
      <c r="F187" s="728"/>
      <c r="G187" s="716"/>
      <c r="H187" s="156"/>
      <c r="I187" s="156"/>
      <c r="J187" s="164" t="str">
        <f xml:space="preserve"> IF(OR(E185="X",F185="X",G185="x",F187="x",G187="X",F189="X",G189="X",G191="X" ),"x","")</f>
        <v/>
      </c>
      <c r="K187" s="159" t="s">
        <v>114</v>
      </c>
      <c r="L187" s="1"/>
    </row>
    <row r="188" spans="1:12" ht="28.2" x14ac:dyDescent="0.3">
      <c r="A188" s="735"/>
      <c r="B188" s="156" t="s">
        <v>117</v>
      </c>
      <c r="C188" s="739"/>
      <c r="D188" s="715"/>
      <c r="E188" s="715"/>
      <c r="F188" s="728"/>
      <c r="G188" s="716"/>
      <c r="H188" s="156"/>
      <c r="I188" s="156"/>
      <c r="J188" s="165"/>
      <c r="K188" s="159"/>
      <c r="L188" s="1"/>
    </row>
    <row r="189" spans="1:12" ht="28.2" x14ac:dyDescent="0.3">
      <c r="A189" s="735"/>
      <c r="B189" s="156">
        <v>3</v>
      </c>
      <c r="C189" s="718"/>
      <c r="D189" s="713"/>
      <c r="E189" s="714"/>
      <c r="F189" s="728"/>
      <c r="G189" s="716"/>
      <c r="H189" s="156"/>
      <c r="I189" s="156"/>
      <c r="J189" s="166" t="str">
        <f xml:space="preserve"> IF(OR(C185="X",D185="X",D187="x",E187="x",E189="X",F191="X",F193="X",G193="X" ),"x","")</f>
        <v/>
      </c>
      <c r="K189" s="159" t="s">
        <v>116</v>
      </c>
      <c r="L189" s="1"/>
    </row>
    <row r="190" spans="1:12" ht="28.2" x14ac:dyDescent="0.3">
      <c r="A190" s="735"/>
      <c r="B190" s="156" t="s">
        <v>119</v>
      </c>
      <c r="C190" s="729"/>
      <c r="D190" s="713"/>
      <c r="E190" s="715"/>
      <c r="F190" s="728"/>
      <c r="G190" s="716"/>
      <c r="H190" s="156"/>
      <c r="I190" s="156"/>
      <c r="J190" s="167"/>
      <c r="K190" s="159"/>
      <c r="L190" s="1"/>
    </row>
    <row r="191" spans="1:12" ht="28.2" x14ac:dyDescent="0.3">
      <c r="A191" s="735"/>
      <c r="B191" s="156">
        <v>2</v>
      </c>
      <c r="C191" s="718"/>
      <c r="D191" s="711"/>
      <c r="E191" s="712"/>
      <c r="F191" s="714"/>
      <c r="G191" s="716"/>
      <c r="H191" s="156"/>
      <c r="I191" s="156"/>
      <c r="J191" s="168" t="str">
        <f xml:space="preserve"> IF(OR(E191="X",D189="X",C187="x",E193="x" ),"x","")</f>
        <v/>
      </c>
      <c r="K191" s="159" t="s">
        <v>118</v>
      </c>
      <c r="L191" s="1"/>
    </row>
    <row r="192" spans="1:12" ht="28.2" x14ac:dyDescent="0.3">
      <c r="A192" s="735"/>
      <c r="B192" s="156" t="s">
        <v>241</v>
      </c>
      <c r="C192" s="729"/>
      <c r="D192" s="711"/>
      <c r="E192" s="713"/>
      <c r="F192" s="715"/>
      <c r="G192" s="716"/>
      <c r="H192" s="156"/>
      <c r="I192" s="156"/>
      <c r="J192" s="167"/>
      <c r="K192" s="159"/>
      <c r="L192" s="1"/>
    </row>
    <row r="193" spans="1:12" ht="28.2" x14ac:dyDescent="0.3">
      <c r="A193" s="735"/>
      <c r="B193" s="156">
        <v>1</v>
      </c>
      <c r="C193" s="718"/>
      <c r="D193" s="720"/>
      <c r="E193" s="722"/>
      <c r="F193" s="724"/>
      <c r="G193" s="726"/>
      <c r="H193" s="156"/>
      <c r="I193" s="156"/>
      <c r="J193" s="169" t="str">
        <f xml:space="preserve"> IF(OR(C189="X",C191="X",D191="x",D193="x",C193="x" ),"x","")</f>
        <v/>
      </c>
      <c r="K193" s="159" t="s">
        <v>120</v>
      </c>
      <c r="L193" s="1"/>
    </row>
    <row r="194" spans="1:12" x14ac:dyDescent="0.3">
      <c r="A194" s="735"/>
      <c r="B194" s="156" t="s">
        <v>121</v>
      </c>
      <c r="C194" s="719"/>
      <c r="D194" s="721"/>
      <c r="E194" s="723"/>
      <c r="F194" s="725"/>
      <c r="G194" s="727"/>
      <c r="H194" s="156"/>
      <c r="I194" s="156"/>
      <c r="J194" s="156"/>
      <c r="K194" s="157"/>
      <c r="L194" s="1"/>
    </row>
    <row r="195" spans="1:12" x14ac:dyDescent="0.3">
      <c r="A195" s="177"/>
      <c r="B195" s="156"/>
      <c r="C195" s="156">
        <v>1</v>
      </c>
      <c r="D195" s="156">
        <v>2</v>
      </c>
      <c r="E195" s="156">
        <v>3</v>
      </c>
      <c r="F195" s="156">
        <v>4</v>
      </c>
      <c r="G195" s="156">
        <v>5</v>
      </c>
      <c r="H195" s="156"/>
      <c r="I195" s="156"/>
      <c r="J195" s="156"/>
      <c r="K195" s="157"/>
      <c r="L195" s="1"/>
    </row>
    <row r="196" spans="1:12" ht="15" customHeight="1" x14ac:dyDescent="0.3">
      <c r="A196" s="177"/>
      <c r="B196" s="156"/>
      <c r="C196" s="156" t="s">
        <v>122</v>
      </c>
      <c r="D196" s="156" t="s">
        <v>123</v>
      </c>
      <c r="E196" s="156" t="s">
        <v>124</v>
      </c>
      <c r="F196" s="156" t="s">
        <v>125</v>
      </c>
      <c r="G196" s="156" t="s">
        <v>126</v>
      </c>
      <c r="H196" s="156"/>
      <c r="I196" s="156"/>
      <c r="J196" s="156"/>
      <c r="K196" s="157"/>
      <c r="L196" s="1"/>
    </row>
    <row r="197" spans="1:12" ht="15" customHeight="1" x14ac:dyDescent="0.3">
      <c r="A197" s="177"/>
      <c r="B197" s="156"/>
      <c r="C197" s="717" t="s">
        <v>127</v>
      </c>
      <c r="D197" s="717"/>
      <c r="E197" s="717"/>
      <c r="F197" s="717"/>
      <c r="G197" s="717"/>
      <c r="H197" s="156"/>
      <c r="I197" s="156"/>
      <c r="J197" s="156"/>
      <c r="K197" s="157"/>
      <c r="L197" s="1"/>
    </row>
    <row r="198" spans="1:12" x14ac:dyDescent="0.3">
      <c r="A198" s="177"/>
      <c r="B198" s="156"/>
      <c r="C198" s="717"/>
      <c r="D198" s="717"/>
      <c r="E198" s="717"/>
      <c r="F198" s="717"/>
      <c r="G198" s="717"/>
      <c r="H198" s="156"/>
      <c r="I198" s="156"/>
      <c r="J198" s="156"/>
      <c r="K198" s="157"/>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3" t="s">
        <v>111</v>
      </c>
      <c r="B201" s="937" t="str">
        <f>DESCRIPCION!A37</f>
        <v>j</v>
      </c>
      <c r="C201" s="937"/>
      <c r="D201" s="937"/>
      <c r="E201" s="937"/>
      <c r="F201" s="937"/>
      <c r="G201" s="937"/>
      <c r="H201" s="938"/>
      <c r="I201" s="935" t="s">
        <v>341</v>
      </c>
      <c r="J201" s="936"/>
      <c r="K201" s="143" t="str">
        <f>IF(J208="x","EXTREMA",IF(J210="x","ALTA",IF(J212="x","MODERADA",IF(J214="x","BAJA",""))))</f>
        <v/>
      </c>
      <c r="L201" s="1"/>
    </row>
    <row r="202" spans="1:12" ht="16.2" thickBot="1" x14ac:dyDescent="0.35">
      <c r="A202" s="944"/>
      <c r="B202" s="939"/>
      <c r="C202" s="939"/>
      <c r="D202" s="939"/>
      <c r="E202" s="939"/>
      <c r="F202" s="939"/>
      <c r="G202" s="939"/>
      <c r="H202" s="940"/>
      <c r="I202" s="930" t="s">
        <v>342</v>
      </c>
      <c r="J202" s="931"/>
      <c r="K202" s="192" t="str">
        <f>'VALORACION RIESGOS INHERENTES'!K192</f>
        <v/>
      </c>
      <c r="L202" s="1"/>
    </row>
    <row r="203" spans="1:12" ht="16.2" thickBot="1" x14ac:dyDescent="0.35">
      <c r="A203" s="945"/>
      <c r="B203" s="195" t="s">
        <v>292</v>
      </c>
      <c r="C203" s="196"/>
      <c r="D203" s="196"/>
      <c r="E203" s="196"/>
      <c r="F203" s="196"/>
      <c r="G203" s="196"/>
      <c r="H203" s="196"/>
      <c r="I203" s="196"/>
      <c r="J203" s="197"/>
      <c r="K203" s="192" t="e">
        <f>'EVALUACIÓN SOLIDEZ CONTROLES'!H47</f>
        <v>#DIV/0!</v>
      </c>
      <c r="L203" s="1"/>
    </row>
    <row r="204" spans="1:12" ht="16.2" thickBot="1" x14ac:dyDescent="0.35">
      <c r="A204" s="195" t="s">
        <v>113</v>
      </c>
      <c r="B204" s="196"/>
      <c r="C204" s="196"/>
      <c r="D204" s="261"/>
      <c r="E204" s="932"/>
      <c r="F204" s="933"/>
      <c r="G204" s="934"/>
      <c r="H204" s="749" t="s">
        <v>344</v>
      </c>
      <c r="I204" s="753"/>
      <c r="J204" s="754"/>
      <c r="K204" s="755"/>
      <c r="L204" s="1"/>
    </row>
    <row r="205" spans="1:12" ht="38.25" customHeight="1" x14ac:dyDescent="0.3">
      <c r="A205" s="177"/>
      <c r="B205" s="156"/>
      <c r="C205" s="178"/>
      <c r="D205" s="156"/>
      <c r="E205" s="156"/>
      <c r="F205" s="156"/>
      <c r="G205" s="156"/>
      <c r="H205" s="156"/>
      <c r="I205" s="156"/>
      <c r="J205" s="173"/>
      <c r="K205" s="174"/>
      <c r="L205" s="1"/>
    </row>
    <row r="206" spans="1:12" ht="45" customHeight="1" x14ac:dyDescent="0.3">
      <c r="A206" s="735" t="s">
        <v>113</v>
      </c>
      <c r="B206" s="156">
        <v>5</v>
      </c>
      <c r="C206" s="736"/>
      <c r="D206" s="715"/>
      <c r="E206" s="716"/>
      <c r="F206" s="716"/>
      <c r="G206" s="716"/>
      <c r="H206" s="156"/>
      <c r="I206" s="156"/>
      <c r="J206" s="730" t="s">
        <v>112</v>
      </c>
      <c r="K206" s="731"/>
      <c r="L206" s="1"/>
    </row>
    <row r="207" spans="1:12" x14ac:dyDescent="0.3">
      <c r="A207" s="735"/>
      <c r="B207" s="156" t="s">
        <v>115</v>
      </c>
      <c r="C207" s="737"/>
      <c r="D207" s="715"/>
      <c r="E207" s="716"/>
      <c r="F207" s="716"/>
      <c r="G207" s="716"/>
      <c r="H207" s="156"/>
      <c r="I207" s="156"/>
      <c r="J207" s="158"/>
      <c r="K207" s="159"/>
      <c r="L207" s="1"/>
    </row>
    <row r="208" spans="1:12" ht="28.2" x14ac:dyDescent="0.3">
      <c r="A208" s="735"/>
      <c r="B208" s="156">
        <v>4</v>
      </c>
      <c r="C208" s="738"/>
      <c r="D208" s="715"/>
      <c r="E208" s="715"/>
      <c r="F208" s="728"/>
      <c r="G208" s="716"/>
      <c r="H208" s="156"/>
      <c r="I208" s="156"/>
      <c r="J208" s="164" t="str">
        <f xml:space="preserve"> IF(OR(E206="X",F206="X",G206="x",F208="x",G208="X",F210="X",G210="X",G212="X" ),"x","")</f>
        <v/>
      </c>
      <c r="K208" s="159" t="s">
        <v>114</v>
      </c>
      <c r="L208" s="1"/>
    </row>
    <row r="209" spans="1:12" ht="28.2" x14ac:dyDescent="0.3">
      <c r="A209" s="735"/>
      <c r="B209" s="156" t="s">
        <v>117</v>
      </c>
      <c r="C209" s="739"/>
      <c r="D209" s="715"/>
      <c r="E209" s="715"/>
      <c r="F209" s="728"/>
      <c r="G209" s="716"/>
      <c r="H209" s="156"/>
      <c r="I209" s="156"/>
      <c r="J209" s="165"/>
      <c r="K209" s="159"/>
      <c r="L209" s="1"/>
    </row>
    <row r="210" spans="1:12" ht="28.2" x14ac:dyDescent="0.3">
      <c r="A210" s="735"/>
      <c r="B210" s="156">
        <v>3</v>
      </c>
      <c r="C210" s="718"/>
      <c r="D210" s="713"/>
      <c r="E210" s="714"/>
      <c r="F210" s="728"/>
      <c r="G210" s="716"/>
      <c r="H210" s="156"/>
      <c r="I210" s="156"/>
      <c r="J210" s="166" t="str">
        <f xml:space="preserve"> IF(OR(C206="X",D206="X",D208="x",E208="x",E210="X",F212="X",F214="X",G214="X" ),"x","")</f>
        <v/>
      </c>
      <c r="K210" s="159" t="s">
        <v>116</v>
      </c>
      <c r="L210" s="1"/>
    </row>
    <row r="211" spans="1:12" ht="28.2" x14ac:dyDescent="0.3">
      <c r="A211" s="735"/>
      <c r="B211" s="156" t="s">
        <v>119</v>
      </c>
      <c r="C211" s="729"/>
      <c r="D211" s="713"/>
      <c r="E211" s="715"/>
      <c r="F211" s="728"/>
      <c r="G211" s="716"/>
      <c r="H211" s="156"/>
      <c r="I211" s="156"/>
      <c r="J211" s="167"/>
      <c r="K211" s="159"/>
      <c r="L211" s="1"/>
    </row>
    <row r="212" spans="1:12" ht="28.2" x14ac:dyDescent="0.3">
      <c r="A212" s="735"/>
      <c r="B212" s="156">
        <v>2</v>
      </c>
      <c r="C212" s="718"/>
      <c r="D212" s="711"/>
      <c r="E212" s="712"/>
      <c r="F212" s="714"/>
      <c r="G212" s="716"/>
      <c r="H212" s="156"/>
      <c r="I212" s="156"/>
      <c r="J212" s="168" t="str">
        <f xml:space="preserve"> IF(OR(C208="X",D210="X",E212="x",E214="x" ),"x","")</f>
        <v/>
      </c>
      <c r="K212" s="159" t="s">
        <v>118</v>
      </c>
      <c r="L212" s="1"/>
    </row>
    <row r="213" spans="1:12" ht="28.2" x14ac:dyDescent="0.3">
      <c r="A213" s="735"/>
      <c r="B213" s="156" t="s">
        <v>241</v>
      </c>
      <c r="C213" s="729"/>
      <c r="D213" s="711"/>
      <c r="E213" s="713"/>
      <c r="F213" s="715"/>
      <c r="G213" s="716"/>
      <c r="H213" s="156"/>
      <c r="I213" s="156"/>
      <c r="J213" s="167"/>
      <c r="K213" s="159"/>
      <c r="L213" s="1"/>
    </row>
    <row r="214" spans="1:12" ht="28.2" x14ac:dyDescent="0.3">
      <c r="A214" s="735"/>
      <c r="B214" s="156">
        <v>1</v>
      </c>
      <c r="C214" s="718"/>
      <c r="D214" s="720"/>
      <c r="E214" s="722"/>
      <c r="F214" s="724"/>
      <c r="G214" s="726"/>
      <c r="H214" s="156"/>
      <c r="I214" s="156"/>
      <c r="J214" s="169" t="str">
        <f xml:space="preserve"> IF(OR(C210="X",C212="X",D212="x",D214="x",C214="x" ),"x","")</f>
        <v/>
      </c>
      <c r="K214" s="159" t="s">
        <v>120</v>
      </c>
      <c r="L214" s="1"/>
    </row>
    <row r="215" spans="1:12" x14ac:dyDescent="0.3">
      <c r="A215" s="735"/>
      <c r="B215" s="156" t="s">
        <v>121</v>
      </c>
      <c r="C215" s="719"/>
      <c r="D215" s="721"/>
      <c r="E215" s="723"/>
      <c r="F215" s="725"/>
      <c r="G215" s="727"/>
      <c r="H215" s="156"/>
      <c r="I215" s="156"/>
      <c r="J215" s="156"/>
      <c r="K215" s="157"/>
      <c r="L215" s="1"/>
    </row>
    <row r="216" spans="1:12" x14ac:dyDescent="0.3">
      <c r="A216" s="177"/>
      <c r="B216" s="156"/>
      <c r="C216" s="156">
        <v>1</v>
      </c>
      <c r="D216" s="156">
        <v>2</v>
      </c>
      <c r="E216" s="156">
        <v>3</v>
      </c>
      <c r="F216" s="156">
        <v>4</v>
      </c>
      <c r="G216" s="156">
        <v>5</v>
      </c>
      <c r="H216" s="156"/>
      <c r="I216" s="156"/>
      <c r="J216" s="156"/>
      <c r="K216" s="157"/>
      <c r="L216" s="1"/>
    </row>
    <row r="217" spans="1:12" ht="15" customHeight="1" x14ac:dyDescent="0.3">
      <c r="A217" s="177"/>
      <c r="B217" s="156"/>
      <c r="C217" s="156" t="s">
        <v>122</v>
      </c>
      <c r="D217" s="156" t="s">
        <v>123</v>
      </c>
      <c r="E217" s="156" t="s">
        <v>124</v>
      </c>
      <c r="F217" s="156" t="s">
        <v>125</v>
      </c>
      <c r="G217" s="156" t="s">
        <v>126</v>
      </c>
      <c r="H217" s="156"/>
      <c r="I217" s="156"/>
      <c r="J217" s="156"/>
      <c r="K217" s="157"/>
      <c r="L217" s="1"/>
    </row>
    <row r="218" spans="1:12" ht="15" customHeight="1" x14ac:dyDescent="0.3">
      <c r="A218" s="177"/>
      <c r="B218" s="156"/>
      <c r="C218" s="717" t="s">
        <v>127</v>
      </c>
      <c r="D218" s="717"/>
      <c r="E218" s="717"/>
      <c r="F218" s="717"/>
      <c r="G218" s="717"/>
      <c r="H218" s="156"/>
      <c r="I218" s="156"/>
      <c r="J218" s="156"/>
      <c r="K218" s="157"/>
      <c r="L218" s="1"/>
    </row>
    <row r="219" spans="1:12" x14ac:dyDescent="0.3">
      <c r="A219" s="177"/>
      <c r="B219" s="156"/>
      <c r="C219" s="717"/>
      <c r="D219" s="717"/>
      <c r="E219" s="717"/>
      <c r="F219" s="717"/>
      <c r="G219" s="717"/>
      <c r="H219" s="156"/>
      <c r="I219" s="156"/>
      <c r="J219" s="156"/>
      <c r="K219" s="157"/>
      <c r="L219" s="1"/>
    </row>
    <row r="220" spans="1:12" ht="15" thickBot="1" x14ac:dyDescent="0.35">
      <c r="A220" s="80"/>
      <c r="B220" s="81"/>
      <c r="C220" s="81"/>
      <c r="D220" s="81"/>
      <c r="E220" s="81"/>
      <c r="F220" s="81"/>
      <c r="G220" s="81"/>
      <c r="H220" s="81"/>
      <c r="I220" s="81"/>
      <c r="J220" s="81"/>
      <c r="K220" s="82"/>
      <c r="L220" s="1"/>
    </row>
    <row r="221" spans="1:12" ht="15.6" x14ac:dyDescent="0.3">
      <c r="A221" s="2"/>
      <c r="B221" s="949"/>
      <c r="C221" s="949"/>
      <c r="D221" s="949"/>
      <c r="E221" s="949"/>
      <c r="F221" s="949"/>
      <c r="G221" s="949"/>
      <c r="H221" s="949"/>
      <c r="I221" s="949"/>
      <c r="J221" s="2"/>
      <c r="K221" s="15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50"/>
      <c r="B225" s="32"/>
      <c r="C225" s="392"/>
      <c r="D225" s="392"/>
      <c r="E225" s="392"/>
      <c r="F225" s="392"/>
      <c r="G225" s="392"/>
      <c r="H225" s="1"/>
      <c r="I225" s="1"/>
      <c r="J225" s="947"/>
      <c r="K225" s="947"/>
      <c r="L225" s="1"/>
    </row>
    <row r="226" spans="1:12" x14ac:dyDescent="0.3">
      <c r="A226" s="950"/>
      <c r="B226" s="150"/>
      <c r="C226" s="392"/>
      <c r="D226" s="392"/>
      <c r="E226" s="392"/>
      <c r="F226" s="392"/>
      <c r="G226" s="392"/>
      <c r="H226" s="1"/>
      <c r="I226" s="1"/>
      <c r="J226" s="151"/>
      <c r="K226" s="151"/>
      <c r="L226" s="1"/>
    </row>
    <row r="227" spans="1:12" x14ac:dyDescent="0.3">
      <c r="A227" s="950"/>
      <c r="B227" s="32"/>
      <c r="C227" s="392"/>
      <c r="D227" s="392"/>
      <c r="E227" s="392"/>
      <c r="F227" s="948"/>
      <c r="G227" s="392"/>
      <c r="H227" s="1"/>
      <c r="I227" s="1"/>
      <c r="J227" s="151"/>
      <c r="K227" s="153"/>
      <c r="L227" s="1"/>
    </row>
    <row r="228" spans="1:12" x14ac:dyDescent="0.3">
      <c r="A228" s="950"/>
      <c r="B228" s="150"/>
      <c r="C228" s="392"/>
      <c r="D228" s="392"/>
      <c r="E228" s="392"/>
      <c r="F228" s="948"/>
      <c r="G228" s="392"/>
      <c r="H228" s="1"/>
      <c r="I228" s="1"/>
      <c r="J228" s="151"/>
      <c r="K228" s="153"/>
      <c r="L228" s="1"/>
    </row>
    <row r="229" spans="1:12" x14ac:dyDescent="0.3">
      <c r="A229" s="950"/>
      <c r="B229" s="32"/>
      <c r="C229" s="392"/>
      <c r="D229" s="392"/>
      <c r="E229" s="948"/>
      <c r="F229" s="948"/>
      <c r="G229" s="392"/>
      <c r="H229" s="1"/>
      <c r="I229" s="1"/>
      <c r="J229" s="151"/>
      <c r="K229" s="153"/>
      <c r="L229" s="1"/>
    </row>
    <row r="230" spans="1:12" x14ac:dyDescent="0.3">
      <c r="A230" s="950"/>
      <c r="B230" s="150"/>
      <c r="C230" s="392"/>
      <c r="D230" s="392"/>
      <c r="E230" s="951"/>
      <c r="F230" s="948"/>
      <c r="G230" s="392"/>
      <c r="H230" s="1"/>
      <c r="I230" s="1"/>
      <c r="J230" s="151"/>
      <c r="K230" s="153"/>
      <c r="L230" s="1"/>
    </row>
    <row r="231" spans="1:12" x14ac:dyDescent="0.3">
      <c r="A231" s="950"/>
      <c r="B231" s="32"/>
      <c r="C231" s="392"/>
      <c r="D231" s="392"/>
      <c r="E231" s="948"/>
      <c r="F231" s="948"/>
      <c r="G231" s="392"/>
      <c r="H231" s="1"/>
      <c r="I231" s="1"/>
      <c r="J231" s="151"/>
      <c r="K231" s="153"/>
      <c r="L231" s="1"/>
    </row>
    <row r="232" spans="1:12" x14ac:dyDescent="0.3">
      <c r="A232" s="950"/>
      <c r="B232" s="150"/>
      <c r="C232" s="392"/>
      <c r="D232" s="392"/>
      <c r="E232" s="951"/>
      <c r="F232" s="951"/>
      <c r="G232" s="392"/>
      <c r="H232" s="1"/>
      <c r="I232" s="1"/>
      <c r="J232" s="151"/>
      <c r="K232" s="153"/>
      <c r="L232" s="1"/>
    </row>
    <row r="233" spans="1:12" x14ac:dyDescent="0.3">
      <c r="A233" s="950"/>
      <c r="B233" s="32"/>
      <c r="C233" s="392"/>
      <c r="D233" s="392"/>
      <c r="E233" s="952"/>
      <c r="F233" s="953"/>
      <c r="G233" s="392"/>
      <c r="H233" s="1"/>
      <c r="I233" s="1"/>
      <c r="J233" s="151"/>
      <c r="K233" s="153"/>
      <c r="L233" s="1"/>
    </row>
    <row r="234" spans="1:12" x14ac:dyDescent="0.3">
      <c r="A234" s="950"/>
      <c r="B234" s="150"/>
      <c r="C234" s="392"/>
      <c r="D234" s="392"/>
      <c r="E234" s="392"/>
      <c r="F234" s="953"/>
      <c r="G234" s="392"/>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4"/>
      <c r="D237" s="954"/>
      <c r="E237" s="954"/>
      <c r="F237" s="954"/>
      <c r="G237" s="954"/>
      <c r="H237" s="1"/>
      <c r="I237" s="1"/>
      <c r="J237" s="1"/>
      <c r="K237" s="1"/>
      <c r="L237" s="1"/>
    </row>
    <row r="238" spans="1:12" x14ac:dyDescent="0.3">
      <c r="A238" s="1"/>
      <c r="B238" s="1"/>
      <c r="C238" s="954"/>
      <c r="D238" s="954"/>
      <c r="E238" s="954"/>
      <c r="F238" s="954"/>
      <c r="G238" s="95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49"/>
  <sheetViews>
    <sheetView tabSelected="1" topLeftCell="A6" zoomScale="85" zoomScaleNormal="85" workbookViewId="0">
      <selection activeCell="N11" sqref="N11"/>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26.88671875" style="24" customWidth="1"/>
    <col min="9" max="9" width="44.33203125" style="24" customWidth="1"/>
    <col min="10" max="10" width="16.109375" style="24" customWidth="1"/>
    <col min="11" max="11" width="18.5546875" style="24" customWidth="1"/>
    <col min="12" max="12" width="13.109375" style="24" customWidth="1"/>
    <col min="13" max="13" width="20" style="24" customWidth="1"/>
    <col min="14" max="14" width="68.88671875" style="24" customWidth="1"/>
    <col min="15" max="16384" width="11.44140625" style="24"/>
  </cols>
  <sheetData>
    <row r="1" spans="1:14" ht="15.75" customHeight="1" x14ac:dyDescent="0.3">
      <c r="A1" s="978"/>
      <c r="B1" s="967" t="str">
        <f>CONTEXTO!B1</f>
        <v xml:space="preserve">PROCESO: </v>
      </c>
      <c r="C1" s="967"/>
      <c r="D1" s="967"/>
      <c r="E1" s="967"/>
      <c r="F1" s="967"/>
      <c r="G1" s="967"/>
      <c r="H1" s="967"/>
      <c r="I1" s="967"/>
      <c r="J1" s="699" t="s">
        <v>472</v>
      </c>
      <c r="K1" s="699"/>
      <c r="L1" s="699"/>
      <c r="M1" s="976"/>
    </row>
    <row r="2" spans="1:14" ht="15.75" customHeight="1" x14ac:dyDescent="0.3">
      <c r="A2" s="979"/>
      <c r="B2" s="482"/>
      <c r="C2" s="482"/>
      <c r="D2" s="482"/>
      <c r="E2" s="482"/>
      <c r="F2" s="482"/>
      <c r="G2" s="482"/>
      <c r="H2" s="482"/>
      <c r="I2" s="482"/>
      <c r="J2" s="651" t="s">
        <v>469</v>
      </c>
      <c r="K2" s="651"/>
      <c r="L2" s="651"/>
      <c r="M2" s="977"/>
    </row>
    <row r="3" spans="1:14" ht="15.75" customHeight="1" x14ac:dyDescent="0.3">
      <c r="A3" s="979"/>
      <c r="B3" s="482" t="s">
        <v>227</v>
      </c>
      <c r="C3" s="482"/>
      <c r="D3" s="482"/>
      <c r="E3" s="482"/>
      <c r="F3" s="482"/>
      <c r="G3" s="482"/>
      <c r="H3" s="482"/>
      <c r="I3" s="482"/>
      <c r="J3" s="651" t="s">
        <v>470</v>
      </c>
      <c r="K3" s="651"/>
      <c r="L3" s="651"/>
      <c r="M3" s="977"/>
    </row>
    <row r="4" spans="1:14" ht="15.75" customHeight="1" x14ac:dyDescent="0.3">
      <c r="A4" s="979"/>
      <c r="B4" s="482"/>
      <c r="C4" s="482"/>
      <c r="D4" s="482"/>
      <c r="E4" s="482"/>
      <c r="F4" s="482"/>
      <c r="G4" s="482"/>
      <c r="H4" s="482"/>
      <c r="I4" s="482"/>
      <c r="J4" s="651" t="s">
        <v>387</v>
      </c>
      <c r="K4" s="651"/>
      <c r="L4" s="651"/>
      <c r="M4" s="977"/>
    </row>
    <row r="5" spans="1:14" ht="15" customHeight="1" x14ac:dyDescent="0.3">
      <c r="A5" s="980"/>
      <c r="B5" s="981"/>
      <c r="C5" s="981"/>
      <c r="D5" s="981"/>
      <c r="E5" s="981"/>
      <c r="F5" s="981"/>
      <c r="G5" s="981"/>
      <c r="H5" s="981"/>
      <c r="I5" s="981"/>
      <c r="J5" s="981"/>
      <c r="K5" s="981"/>
      <c r="L5" s="981"/>
      <c r="M5" s="982"/>
    </row>
    <row r="6" spans="1:14" s="25" customFormat="1" ht="15.75" customHeight="1" x14ac:dyDescent="0.25">
      <c r="A6" s="86" t="s">
        <v>228</v>
      </c>
      <c r="B6" s="984" t="s">
        <v>246</v>
      </c>
      <c r="C6" s="984"/>
      <c r="D6" s="984"/>
      <c r="E6" s="984"/>
      <c r="F6" s="984"/>
      <c r="G6" s="984"/>
      <c r="H6" s="984"/>
      <c r="I6" s="984"/>
      <c r="J6" s="984"/>
      <c r="K6" s="984"/>
      <c r="L6" s="984"/>
      <c r="M6" s="985"/>
    </row>
    <row r="7" spans="1:14" s="25" customFormat="1" ht="42.75" customHeight="1" x14ac:dyDescent="0.25">
      <c r="A7" s="86" t="s">
        <v>229</v>
      </c>
      <c r="B7" s="651" t="s">
        <v>247</v>
      </c>
      <c r="C7" s="651"/>
      <c r="D7" s="651"/>
      <c r="E7" s="651"/>
      <c r="F7" s="651"/>
      <c r="G7" s="651"/>
      <c r="H7" s="651"/>
      <c r="I7" s="651"/>
      <c r="J7" s="651"/>
      <c r="K7" s="651"/>
      <c r="L7" s="651"/>
      <c r="M7" s="652"/>
    </row>
    <row r="8" spans="1:14" s="25" customFormat="1" ht="15" customHeight="1" x14ac:dyDescent="0.25">
      <c r="A8" s="970"/>
      <c r="B8" s="971"/>
      <c r="C8" s="971"/>
      <c r="D8" s="971"/>
      <c r="E8" s="971"/>
      <c r="F8" s="971"/>
      <c r="G8" s="971"/>
      <c r="H8" s="971"/>
      <c r="I8" s="971"/>
      <c r="J8" s="971"/>
      <c r="K8" s="971"/>
      <c r="L8" s="971"/>
      <c r="M8" s="972"/>
    </row>
    <row r="9" spans="1:14" s="85" customFormat="1" ht="40.5" customHeight="1" thickBot="1" x14ac:dyDescent="0.3">
      <c r="A9" s="84" t="s">
        <v>230</v>
      </c>
      <c r="B9" s="63" t="s">
        <v>231</v>
      </c>
      <c r="C9" s="63" t="s">
        <v>70</v>
      </c>
      <c r="D9" s="63" t="s">
        <v>8</v>
      </c>
      <c r="E9" s="62" t="s">
        <v>232</v>
      </c>
      <c r="F9" s="62" t="s">
        <v>233</v>
      </c>
      <c r="G9" s="62" t="s">
        <v>234</v>
      </c>
      <c r="H9" s="62" t="s">
        <v>235</v>
      </c>
      <c r="I9" s="62" t="s">
        <v>236</v>
      </c>
      <c r="J9" s="63" t="s">
        <v>237</v>
      </c>
      <c r="K9" s="63" t="s">
        <v>238</v>
      </c>
      <c r="L9" s="63" t="s">
        <v>239</v>
      </c>
      <c r="M9" s="332" t="s">
        <v>240</v>
      </c>
      <c r="N9" s="332" t="s">
        <v>478</v>
      </c>
    </row>
    <row r="10" spans="1:14" s="25" customFormat="1" ht="90" customHeight="1" thickBot="1" x14ac:dyDescent="0.3">
      <c r="A10" s="974" t="str">
        <f>(CONTEXTO!A8&amp;" "&amp;CONTEXTO!A9)</f>
        <v>PROCESO: GESTIÓN DE  INNOVACION Y TIC 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10" s="968" t="str">
        <f>DESCRIPCION!A10</f>
        <v xml:space="preserve">Probabilidad de hurto y/o uso indebido de los equipos tecnológicos de la entidad para fines ilegales </v>
      </c>
      <c r="C10" s="968" t="str">
        <f>'IDENTIFICACION DE RIESGOS'!F10</f>
        <v>CORRUPCION</v>
      </c>
      <c r="D10" s="105" t="str">
        <f>DESCRIPCION!D10</f>
        <v>Falta de Ética y Valores,  tráfico de influencias y abuso de confianza</v>
      </c>
      <c r="E10" s="973" t="s">
        <v>425</v>
      </c>
      <c r="F10" s="983" t="s">
        <v>152</v>
      </c>
      <c r="G10" s="968" t="str">
        <f>'VALORACIÓN RIESGOS RESIDUAL'!K11</f>
        <v>EXTREMA</v>
      </c>
      <c r="H10" s="983" t="s">
        <v>296</v>
      </c>
      <c r="I10" s="226" t="str">
        <f>+DOFA!E33</f>
        <v>D1;O5 Realizar campañas de sensibilización a los usuarios de los CED con relación al buen uso y prácticas de la infraestructura física y tecnológica en concordancia con el reglamento interno de los mismos</v>
      </c>
      <c r="J10" s="227" t="s">
        <v>468</v>
      </c>
      <c r="K10" s="227" t="s">
        <v>465</v>
      </c>
      <c r="L10" s="228" t="s">
        <v>477</v>
      </c>
      <c r="M10" s="699" t="s">
        <v>426</v>
      </c>
      <c r="N10" s="333" t="s">
        <v>481</v>
      </c>
    </row>
    <row r="11" spans="1:14" s="25" customFormat="1" ht="220.95" customHeight="1" thickBot="1" x14ac:dyDescent="0.3">
      <c r="A11" s="975"/>
      <c r="B11" s="958"/>
      <c r="C11" s="958"/>
      <c r="D11" s="106" t="str">
        <f>DESCRIPCION!D11</f>
        <v>Falta articulación con otras dependencias de la Administración para ejecutar eventos u oferta institucional</v>
      </c>
      <c r="E11" s="653"/>
      <c r="F11" s="961"/>
      <c r="G11" s="958"/>
      <c r="H11" s="961"/>
      <c r="I11" s="298" t="str">
        <f>+DOFA!E43</f>
        <v>A2;A4;D9: Articulación con otros procesos para vigilancia del buen uso de las herramientas tecnológicas y supervisión o seguimientos a los servicios prestados por proveedores.</v>
      </c>
      <c r="J11" s="229" t="s">
        <v>427</v>
      </c>
      <c r="K11" s="227" t="s">
        <v>465</v>
      </c>
      <c r="L11" s="228" t="s">
        <v>477</v>
      </c>
      <c r="M11" s="651"/>
      <c r="N11" s="13" t="s">
        <v>479</v>
      </c>
    </row>
    <row r="12" spans="1:14" s="25" customFormat="1" ht="147.75" customHeight="1" x14ac:dyDescent="0.25">
      <c r="A12" s="975"/>
      <c r="B12" s="958"/>
      <c r="C12" s="958"/>
      <c r="D12" s="106" t="str">
        <f>DESCRIPCION!D12</f>
        <v>Deficiencia en la retencion del conocimiento</v>
      </c>
      <c r="E12" s="653"/>
      <c r="F12" s="961"/>
      <c r="G12" s="958"/>
      <c r="H12" s="593"/>
      <c r="I12" s="221" t="str">
        <f>+DOFA!E32</f>
        <v>D1;D2;O4: Fortalecer el grupo de Innovación con personal idóneo para el desarrollo de actividades propias de la Secretaria y el cumplimiento de metas del plan de desarrollo</v>
      </c>
      <c r="J12" s="229" t="s">
        <v>464</v>
      </c>
      <c r="K12" s="227" t="s">
        <v>465</v>
      </c>
      <c r="L12" s="228" t="s">
        <v>477</v>
      </c>
      <c r="M12" s="651"/>
      <c r="N12" s="333" t="s">
        <v>480</v>
      </c>
    </row>
    <row r="13" spans="1:14" s="25" customFormat="1" ht="181.95" customHeight="1" x14ac:dyDescent="0.25">
      <c r="A13" s="975"/>
      <c r="B13" s="958"/>
      <c r="C13" s="958"/>
      <c r="D13" s="220"/>
      <c r="E13" s="653"/>
      <c r="F13" s="961"/>
      <c r="G13" s="969"/>
      <c r="H13" s="215" t="s">
        <v>245</v>
      </c>
      <c r="I13" s="231" t="str">
        <f>+DOFA!E44</f>
        <v>D1;D2;D9;A2;A5  Realizar denuncia a los entes que corresponda de acuerdo a la gravedad del incidente presentado</v>
      </c>
      <c r="J13" s="232"/>
      <c r="K13" s="229"/>
      <c r="L13" s="230"/>
      <c r="M13" s="651"/>
    </row>
    <row r="14" spans="1:14" s="25" customFormat="1" ht="91.5" customHeight="1" x14ac:dyDescent="0.25">
      <c r="A14" s="330"/>
      <c r="B14" s="958">
        <f>DESCRIPCION!A13</f>
        <v>0</v>
      </c>
      <c r="C14" s="653">
        <f>'IDENTIFICACION DE RIESGOS'!F13</f>
        <v>0</v>
      </c>
      <c r="D14" s="106">
        <f>DESCRIPCION!D13</f>
        <v>0</v>
      </c>
      <c r="E14" s="653">
        <f>'VALORACIÓN RIESGOS RESIDUAL'!E35:G35</f>
        <v>0</v>
      </c>
      <c r="F14" s="961">
        <f>'VALORACIÓN RIESGOS RESIDUAL'!J35</f>
        <v>0</v>
      </c>
      <c r="G14" s="653" t="str">
        <f>'VALORACIÓN RIESGOS RESIDUAL'!K32</f>
        <v/>
      </c>
      <c r="H14" s="593"/>
      <c r="I14" s="221"/>
      <c r="J14" s="229"/>
      <c r="K14" s="229"/>
      <c r="L14" s="230"/>
      <c r="M14" s="652"/>
    </row>
    <row r="15" spans="1:14" s="25" customFormat="1" ht="85.5" customHeight="1" x14ac:dyDescent="0.25">
      <c r="A15" s="330"/>
      <c r="B15" s="958"/>
      <c r="C15" s="653"/>
      <c r="D15" s="106">
        <f>DESCRIPCION!D14</f>
        <v>0</v>
      </c>
      <c r="E15" s="653"/>
      <c r="F15" s="961"/>
      <c r="G15" s="653"/>
      <c r="H15" s="594"/>
      <c r="I15" s="220"/>
      <c r="J15" s="229"/>
      <c r="K15" s="229"/>
      <c r="L15" s="230"/>
      <c r="M15" s="652"/>
    </row>
    <row r="16" spans="1:14" s="25" customFormat="1" ht="87" customHeight="1" x14ac:dyDescent="0.25">
      <c r="A16" s="330"/>
      <c r="B16" s="958"/>
      <c r="C16" s="653"/>
      <c r="D16" s="106">
        <f>DESCRIPCION!D15</f>
        <v>0</v>
      </c>
      <c r="E16" s="653"/>
      <c r="F16" s="961"/>
      <c r="G16" s="653"/>
      <c r="H16" s="595"/>
      <c r="I16" s="233"/>
      <c r="J16" s="229"/>
      <c r="K16" s="229"/>
      <c r="L16" s="230"/>
      <c r="M16" s="652"/>
    </row>
    <row r="17" spans="1:13" s="25" customFormat="1" ht="95.25" customHeight="1" x14ac:dyDescent="0.25">
      <c r="A17" s="330"/>
      <c r="B17" s="958"/>
      <c r="C17" s="653"/>
      <c r="D17" s="220"/>
      <c r="E17" s="653"/>
      <c r="F17" s="961"/>
      <c r="G17" s="653"/>
      <c r="H17" s="225" t="s">
        <v>245</v>
      </c>
      <c r="I17" s="231"/>
      <c r="J17" s="229"/>
      <c r="K17" s="229"/>
      <c r="L17" s="230"/>
      <c r="M17" s="652"/>
    </row>
    <row r="18" spans="1:13" s="25" customFormat="1" ht="108" customHeight="1" x14ac:dyDescent="0.25">
      <c r="A18" s="330"/>
      <c r="B18" s="958">
        <f>DESCRIPCION!A16</f>
        <v>0</v>
      </c>
      <c r="C18" s="653">
        <f>'IDENTIFICACION DE RIESGOS'!F16</f>
        <v>0</v>
      </c>
      <c r="D18" s="106">
        <f>DESCRIPCION!D16</f>
        <v>0</v>
      </c>
      <c r="E18" s="653">
        <f>'VALORACIÓN RIESGOS RESIDUAL'!E56:G56</f>
        <v>0</v>
      </c>
      <c r="F18" s="961">
        <f>'VALORACIÓN RIESGOS RESIDUAL'!J56</f>
        <v>0</v>
      </c>
      <c r="G18" s="653" t="str">
        <f>'VALORACIÓN RIESGOS RESIDUAL'!K53</f>
        <v/>
      </c>
      <c r="H18" s="961"/>
      <c r="I18" s="230"/>
      <c r="J18" s="963"/>
      <c r="K18" s="964"/>
      <c r="L18" s="963"/>
      <c r="M18" s="956"/>
    </row>
    <row r="19" spans="1:13" s="25" customFormat="1" ht="77.25" customHeight="1" x14ac:dyDescent="0.25">
      <c r="A19" s="330"/>
      <c r="B19" s="958"/>
      <c r="C19" s="653"/>
      <c r="D19" s="106">
        <f>DESCRIPCION!D17</f>
        <v>0</v>
      </c>
      <c r="E19" s="653"/>
      <c r="F19" s="961"/>
      <c r="G19" s="653"/>
      <c r="H19" s="961"/>
      <c r="I19" s="230"/>
      <c r="J19" s="963"/>
      <c r="K19" s="965"/>
      <c r="L19" s="963"/>
      <c r="M19" s="956"/>
    </row>
    <row r="20" spans="1:13" s="25" customFormat="1" ht="76.5" customHeight="1" x14ac:dyDescent="0.25">
      <c r="A20" s="330"/>
      <c r="B20" s="958"/>
      <c r="C20" s="653"/>
      <c r="D20" s="106">
        <f>DESCRIPCION!D18</f>
        <v>0</v>
      </c>
      <c r="E20" s="653"/>
      <c r="F20" s="961"/>
      <c r="G20" s="653"/>
      <c r="H20" s="961"/>
      <c r="I20" s="230"/>
      <c r="J20" s="963"/>
      <c r="K20" s="966"/>
      <c r="L20" s="963"/>
      <c r="M20" s="956"/>
    </row>
    <row r="21" spans="1:13" ht="86.25" customHeight="1" thickBot="1" x14ac:dyDescent="0.35">
      <c r="A21" s="330"/>
      <c r="B21" s="959"/>
      <c r="C21" s="960"/>
      <c r="D21" s="234"/>
      <c r="E21" s="960"/>
      <c r="F21" s="962"/>
      <c r="G21" s="960"/>
      <c r="H21" s="216" t="s">
        <v>245</v>
      </c>
      <c r="I21" s="235"/>
      <c r="J21" s="236"/>
      <c r="K21" s="236"/>
      <c r="L21" s="236"/>
      <c r="M21" s="957"/>
    </row>
    <row r="22" spans="1:13" ht="101.25" customHeight="1" x14ac:dyDescent="0.3">
      <c r="A22" s="330"/>
      <c r="B22" s="958" t="str">
        <f>DESCRIPCION!A19</f>
        <v>d</v>
      </c>
      <c r="C22" s="653" t="e">
        <f>'IDENTIFICACION DE RIESGOS'!F19:F21</f>
        <v>#VALUE!</v>
      </c>
      <c r="D22" s="106">
        <f>DESCRIPCION!D19</f>
        <v>0</v>
      </c>
      <c r="E22" s="653">
        <f>'VALORACIÓN RIESGOS RESIDUAL'!E77:G77</f>
        <v>0</v>
      </c>
      <c r="F22" s="961">
        <f>'VALORACIÓN RIESGOS RESIDUAL'!J77</f>
        <v>0</v>
      </c>
      <c r="G22" s="653" t="str">
        <f>'VALORACIÓN RIESGOS RESIDUAL'!K74</f>
        <v>EXTREMA</v>
      </c>
      <c r="H22" s="961"/>
      <c r="I22" s="230"/>
      <c r="J22" s="963"/>
      <c r="K22" s="964"/>
      <c r="L22" s="963"/>
      <c r="M22" s="956"/>
    </row>
    <row r="23" spans="1:13" ht="94.5" customHeight="1" x14ac:dyDescent="0.3">
      <c r="A23" s="330"/>
      <c r="B23" s="958"/>
      <c r="C23" s="653"/>
      <c r="D23" s="106">
        <f>DESCRIPCION!D20</f>
        <v>0</v>
      </c>
      <c r="E23" s="653"/>
      <c r="F23" s="961"/>
      <c r="G23" s="653"/>
      <c r="H23" s="961"/>
      <c r="I23" s="230"/>
      <c r="J23" s="963"/>
      <c r="K23" s="965"/>
      <c r="L23" s="963"/>
      <c r="M23" s="956"/>
    </row>
    <row r="24" spans="1:13" ht="75.75" customHeight="1" x14ac:dyDescent="0.3">
      <c r="A24" s="330"/>
      <c r="B24" s="958"/>
      <c r="C24" s="653"/>
      <c r="D24" s="106">
        <f>DESCRIPCION!D21</f>
        <v>0</v>
      </c>
      <c r="E24" s="653"/>
      <c r="F24" s="961"/>
      <c r="G24" s="653"/>
      <c r="H24" s="961"/>
      <c r="I24" s="230"/>
      <c r="J24" s="963"/>
      <c r="K24" s="966"/>
      <c r="L24" s="963"/>
      <c r="M24" s="956"/>
    </row>
    <row r="25" spans="1:13" ht="87.75" customHeight="1" thickBot="1" x14ac:dyDescent="0.35">
      <c r="A25" s="330"/>
      <c r="B25" s="959"/>
      <c r="C25" s="960"/>
      <c r="D25" s="234"/>
      <c r="E25" s="960"/>
      <c r="F25" s="962"/>
      <c r="G25" s="960"/>
      <c r="H25" s="216" t="s">
        <v>245</v>
      </c>
      <c r="I25" s="235"/>
      <c r="J25" s="236"/>
      <c r="K25" s="236"/>
      <c r="L25" s="236"/>
      <c r="M25" s="957"/>
    </row>
    <row r="26" spans="1:13" ht="88.5" customHeight="1" x14ac:dyDescent="0.3">
      <c r="A26" s="330"/>
      <c r="B26" s="958" t="str">
        <f>DESCRIPCION!A22</f>
        <v>e</v>
      </c>
      <c r="C26" s="653">
        <f>'IDENTIFICACION DE RIESGOS'!F22</f>
        <v>0</v>
      </c>
      <c r="D26" s="106">
        <f>DESCRIPCION!D22</f>
        <v>0</v>
      </c>
      <c r="E26" s="653">
        <f>'VALORACIÓN RIESGOS RESIDUAL'!E98:G98</f>
        <v>0</v>
      </c>
      <c r="F26" s="961">
        <f>'VALORACIÓN RIESGOS RESIDUAL'!J98</f>
        <v>0</v>
      </c>
      <c r="G26" s="653" t="str">
        <f>'VALORACIÓN RIESGOS RESIDUAL'!K95</f>
        <v/>
      </c>
      <c r="H26" s="961"/>
      <c r="I26" s="230"/>
      <c r="J26" s="963"/>
      <c r="K26" s="964"/>
      <c r="L26" s="963"/>
      <c r="M26" s="956"/>
    </row>
    <row r="27" spans="1:13" ht="90" customHeight="1" x14ac:dyDescent="0.3">
      <c r="A27" s="330"/>
      <c r="B27" s="958"/>
      <c r="C27" s="653"/>
      <c r="D27" s="106">
        <f>DESCRIPCION!D23</f>
        <v>0</v>
      </c>
      <c r="E27" s="653"/>
      <c r="F27" s="961"/>
      <c r="G27" s="653"/>
      <c r="H27" s="961"/>
      <c r="I27" s="230"/>
      <c r="J27" s="963"/>
      <c r="K27" s="965"/>
      <c r="L27" s="963"/>
      <c r="M27" s="956"/>
    </row>
    <row r="28" spans="1:13" ht="80.25" customHeight="1" x14ac:dyDescent="0.3">
      <c r="A28" s="330"/>
      <c r="B28" s="958"/>
      <c r="C28" s="653"/>
      <c r="D28" s="106">
        <f>DESCRIPCION!D24</f>
        <v>0</v>
      </c>
      <c r="E28" s="653"/>
      <c r="F28" s="961"/>
      <c r="G28" s="653"/>
      <c r="H28" s="961"/>
      <c r="I28" s="230"/>
      <c r="J28" s="963"/>
      <c r="K28" s="966"/>
      <c r="L28" s="963"/>
      <c r="M28" s="956"/>
    </row>
    <row r="29" spans="1:13" ht="82.5" customHeight="1" thickBot="1" x14ac:dyDescent="0.35">
      <c r="A29" s="330"/>
      <c r="B29" s="959"/>
      <c r="C29" s="960"/>
      <c r="D29" s="234"/>
      <c r="E29" s="960"/>
      <c r="F29" s="962"/>
      <c r="G29" s="960"/>
      <c r="H29" s="216" t="s">
        <v>245</v>
      </c>
      <c r="I29" s="235"/>
      <c r="J29" s="236"/>
      <c r="K29" s="236"/>
      <c r="L29" s="236"/>
      <c r="M29" s="957"/>
    </row>
    <row r="30" spans="1:13" ht="95.25" customHeight="1" x14ac:dyDescent="0.3">
      <c r="A30" s="330"/>
      <c r="B30" s="958" t="str">
        <f>DESCRIPCION!A25</f>
        <v>f</v>
      </c>
      <c r="C30" s="653">
        <f>'IDENTIFICACION DE RIESGOS'!F25</f>
        <v>0</v>
      </c>
      <c r="D30" s="106">
        <f>DESCRIPCION!D25</f>
        <v>0</v>
      </c>
      <c r="E30" s="653">
        <f>'VALORACIÓN RIESGOS RESIDUAL'!E119:G119</f>
        <v>0</v>
      </c>
      <c r="F30" s="961">
        <f>'VALORACIÓN RIESGOS RESIDUAL'!J119</f>
        <v>0</v>
      </c>
      <c r="G30" s="653" t="str">
        <f>'VALORACIÓN RIESGOS RESIDUAL'!K116</f>
        <v/>
      </c>
      <c r="H30" s="961"/>
      <c r="I30" s="230"/>
      <c r="J30" s="963"/>
      <c r="K30" s="964"/>
      <c r="L30" s="963"/>
      <c r="M30" s="956"/>
    </row>
    <row r="31" spans="1:13" ht="93.75" customHeight="1" x14ac:dyDescent="0.3">
      <c r="A31" s="330"/>
      <c r="B31" s="958"/>
      <c r="C31" s="653"/>
      <c r="D31" s="106">
        <f>DESCRIPCION!D26</f>
        <v>0</v>
      </c>
      <c r="E31" s="653"/>
      <c r="F31" s="961"/>
      <c r="G31" s="653"/>
      <c r="H31" s="961"/>
      <c r="I31" s="230"/>
      <c r="J31" s="963"/>
      <c r="K31" s="965"/>
      <c r="L31" s="963"/>
      <c r="M31" s="956"/>
    </row>
    <row r="32" spans="1:13" ht="91.5" customHeight="1" x14ac:dyDescent="0.3">
      <c r="A32" s="330"/>
      <c r="B32" s="958"/>
      <c r="C32" s="653"/>
      <c r="D32" s="106">
        <f>DESCRIPCION!D27</f>
        <v>0</v>
      </c>
      <c r="E32" s="653"/>
      <c r="F32" s="961"/>
      <c r="G32" s="653"/>
      <c r="H32" s="961"/>
      <c r="I32" s="230"/>
      <c r="J32" s="963"/>
      <c r="K32" s="966"/>
      <c r="L32" s="963"/>
      <c r="M32" s="956"/>
    </row>
    <row r="33" spans="1:13" ht="75" customHeight="1" thickBot="1" x14ac:dyDescent="0.35">
      <c r="A33" s="330"/>
      <c r="B33" s="959"/>
      <c r="C33" s="960"/>
      <c r="D33" s="234"/>
      <c r="E33" s="960"/>
      <c r="F33" s="962"/>
      <c r="G33" s="960"/>
      <c r="H33" s="216" t="s">
        <v>245</v>
      </c>
      <c r="I33" s="235"/>
      <c r="J33" s="236"/>
      <c r="K33" s="236"/>
      <c r="L33" s="236"/>
      <c r="M33" s="957"/>
    </row>
    <row r="34" spans="1:13" ht="89.25" customHeight="1" x14ac:dyDescent="0.3">
      <c r="A34" s="330"/>
      <c r="B34" s="958" t="str">
        <f>DESCRIPCION!A28</f>
        <v>g</v>
      </c>
      <c r="C34" s="653">
        <f>'IDENTIFICACION DE RIESGOS'!F28</f>
        <v>0</v>
      </c>
      <c r="D34" s="106">
        <f>DESCRIPCION!D28</f>
        <v>0</v>
      </c>
      <c r="E34" s="653">
        <f>'VALORACIÓN RIESGOS RESIDUAL'!E140:G140</f>
        <v>0</v>
      </c>
      <c r="F34" s="961">
        <f>'VALORACIÓN RIESGOS RESIDUAL'!J140</f>
        <v>0</v>
      </c>
      <c r="G34" s="653" t="str">
        <f>'VALORACIÓN RIESGOS RESIDUAL'!K137</f>
        <v/>
      </c>
      <c r="H34" s="961"/>
      <c r="I34" s="230"/>
      <c r="J34" s="963"/>
      <c r="K34" s="964"/>
      <c r="L34" s="963"/>
      <c r="M34" s="956"/>
    </row>
    <row r="35" spans="1:13" ht="95.25" customHeight="1" x14ac:dyDescent="0.3">
      <c r="A35" s="330"/>
      <c r="B35" s="958"/>
      <c r="C35" s="653"/>
      <c r="D35" s="106">
        <f>DESCRIPCION!D29</f>
        <v>0</v>
      </c>
      <c r="E35" s="653"/>
      <c r="F35" s="961"/>
      <c r="G35" s="653"/>
      <c r="H35" s="961"/>
      <c r="I35" s="230"/>
      <c r="J35" s="963"/>
      <c r="K35" s="965"/>
      <c r="L35" s="963"/>
      <c r="M35" s="956"/>
    </row>
    <row r="36" spans="1:13" ht="92.25" customHeight="1" x14ac:dyDescent="0.3">
      <c r="A36" s="330"/>
      <c r="B36" s="958"/>
      <c r="C36" s="653"/>
      <c r="D36" s="106">
        <f>DESCRIPCION!D30</f>
        <v>0</v>
      </c>
      <c r="E36" s="653"/>
      <c r="F36" s="961"/>
      <c r="G36" s="653"/>
      <c r="H36" s="961"/>
      <c r="I36" s="230"/>
      <c r="J36" s="963"/>
      <c r="K36" s="966"/>
      <c r="L36" s="963"/>
      <c r="M36" s="956"/>
    </row>
    <row r="37" spans="1:13" ht="90" customHeight="1" thickBot="1" x14ac:dyDescent="0.35">
      <c r="A37" s="330"/>
      <c r="B37" s="959"/>
      <c r="C37" s="960"/>
      <c r="D37" s="234"/>
      <c r="E37" s="960"/>
      <c r="F37" s="962"/>
      <c r="G37" s="960"/>
      <c r="H37" s="216" t="s">
        <v>245</v>
      </c>
      <c r="I37" s="235"/>
      <c r="J37" s="236"/>
      <c r="K37" s="236"/>
      <c r="L37" s="236"/>
      <c r="M37" s="957"/>
    </row>
    <row r="38" spans="1:13" ht="96.75" customHeight="1" x14ac:dyDescent="0.3">
      <c r="A38" s="330"/>
      <c r="B38" s="958" t="str">
        <f>DESCRIPCION!A31</f>
        <v>h</v>
      </c>
      <c r="C38" s="653">
        <f>'IDENTIFICACION DE RIESGOS'!F31</f>
        <v>0</v>
      </c>
      <c r="D38" s="106">
        <f>DESCRIPCION!D31</f>
        <v>0</v>
      </c>
      <c r="E38" s="653">
        <f>'VALORACIÓN RIESGOS RESIDUAL'!E161:G161</f>
        <v>0</v>
      </c>
      <c r="F38" s="961">
        <f>'VALORACIÓN RIESGOS RESIDUAL'!J161</f>
        <v>0</v>
      </c>
      <c r="G38" s="653" t="str">
        <f>'VALORACIÓN RIESGOS RESIDUAL'!K158</f>
        <v/>
      </c>
      <c r="H38" s="961"/>
      <c r="I38" s="230"/>
      <c r="J38" s="963"/>
      <c r="K38" s="964"/>
      <c r="L38" s="963"/>
      <c r="M38" s="956"/>
    </row>
    <row r="39" spans="1:13" ht="83.25" customHeight="1" x14ac:dyDescent="0.3">
      <c r="A39" s="330"/>
      <c r="B39" s="958"/>
      <c r="C39" s="653"/>
      <c r="D39" s="106">
        <f>DESCRIPCION!D32</f>
        <v>0</v>
      </c>
      <c r="E39" s="653"/>
      <c r="F39" s="961"/>
      <c r="G39" s="653"/>
      <c r="H39" s="961"/>
      <c r="I39" s="230"/>
      <c r="J39" s="963"/>
      <c r="K39" s="965"/>
      <c r="L39" s="963"/>
      <c r="M39" s="956"/>
    </row>
    <row r="40" spans="1:13" ht="87.75" customHeight="1" x14ac:dyDescent="0.3">
      <c r="A40" s="330"/>
      <c r="B40" s="958"/>
      <c r="C40" s="653"/>
      <c r="D40" s="106">
        <f>DESCRIPCION!D33</f>
        <v>0</v>
      </c>
      <c r="E40" s="653"/>
      <c r="F40" s="961"/>
      <c r="G40" s="653"/>
      <c r="H40" s="961"/>
      <c r="I40" s="230"/>
      <c r="J40" s="963"/>
      <c r="K40" s="966"/>
      <c r="L40" s="963"/>
      <c r="M40" s="956"/>
    </row>
    <row r="41" spans="1:13" ht="96" customHeight="1" thickBot="1" x14ac:dyDescent="0.35">
      <c r="A41" s="330"/>
      <c r="B41" s="959"/>
      <c r="C41" s="960"/>
      <c r="D41" s="234"/>
      <c r="E41" s="960"/>
      <c r="F41" s="962"/>
      <c r="G41" s="960"/>
      <c r="H41" s="216" t="s">
        <v>245</v>
      </c>
      <c r="I41" s="235"/>
      <c r="J41" s="236"/>
      <c r="K41" s="236"/>
      <c r="L41" s="236"/>
      <c r="M41" s="957"/>
    </row>
    <row r="42" spans="1:13" ht="97.5" customHeight="1" x14ac:dyDescent="0.3">
      <c r="A42" s="330"/>
      <c r="B42" s="958" t="str">
        <f>DESCRIPCION!A34</f>
        <v>i</v>
      </c>
      <c r="C42" s="653">
        <f>'IDENTIFICACION DE RIESGOS'!F34</f>
        <v>0</v>
      </c>
      <c r="D42" s="106">
        <f>DESCRIPCION!D34</f>
        <v>0</v>
      </c>
      <c r="E42" s="653">
        <f>'VALORACIÓN RIESGOS RESIDUAL'!E183:G183</f>
        <v>0</v>
      </c>
      <c r="F42" s="961">
        <f>'VALORACIÓN RIESGOS RESIDUAL'!J183</f>
        <v>0</v>
      </c>
      <c r="G42" s="653">
        <f>'VALORACIÓN RIESGOS RESIDUAL'!K179</f>
        <v>0</v>
      </c>
      <c r="H42" s="961"/>
      <c r="I42" s="230"/>
      <c r="J42" s="963"/>
      <c r="K42" s="964"/>
      <c r="L42" s="963"/>
      <c r="M42" s="956"/>
    </row>
    <row r="43" spans="1:13" ht="91.5" customHeight="1" x14ac:dyDescent="0.3">
      <c r="A43" s="330"/>
      <c r="B43" s="958"/>
      <c r="C43" s="653"/>
      <c r="D43" s="106">
        <f>DESCRIPCION!D35</f>
        <v>0</v>
      </c>
      <c r="E43" s="653"/>
      <c r="F43" s="961"/>
      <c r="G43" s="653"/>
      <c r="H43" s="961"/>
      <c r="I43" s="230"/>
      <c r="J43" s="963"/>
      <c r="K43" s="965"/>
      <c r="L43" s="963"/>
      <c r="M43" s="956"/>
    </row>
    <row r="44" spans="1:13" ht="77.25" customHeight="1" x14ac:dyDescent="0.3">
      <c r="A44" s="330"/>
      <c r="B44" s="958"/>
      <c r="C44" s="653"/>
      <c r="D44" s="106">
        <f>DESCRIPCION!D36</f>
        <v>0</v>
      </c>
      <c r="E44" s="653"/>
      <c r="F44" s="961"/>
      <c r="G44" s="653"/>
      <c r="H44" s="961"/>
      <c r="I44" s="230"/>
      <c r="J44" s="963"/>
      <c r="K44" s="966"/>
      <c r="L44" s="963"/>
      <c r="M44" s="956"/>
    </row>
    <row r="45" spans="1:13" ht="75" customHeight="1" thickBot="1" x14ac:dyDescent="0.35">
      <c r="A45" s="330"/>
      <c r="B45" s="959"/>
      <c r="C45" s="960"/>
      <c r="D45" s="234"/>
      <c r="E45" s="960"/>
      <c r="F45" s="962"/>
      <c r="G45" s="960"/>
      <c r="H45" s="216" t="s">
        <v>245</v>
      </c>
      <c r="I45" s="235"/>
      <c r="J45" s="236"/>
      <c r="K45" s="236"/>
      <c r="L45" s="236"/>
      <c r="M45" s="957"/>
    </row>
    <row r="46" spans="1:13" ht="93.75" customHeight="1" x14ac:dyDescent="0.3">
      <c r="A46" s="330"/>
      <c r="B46" s="958" t="str">
        <f>DESCRIPCION!A37</f>
        <v>j</v>
      </c>
      <c r="C46" s="653">
        <f>'IDENTIFICACION DE RIESGOS'!F37</f>
        <v>0</v>
      </c>
      <c r="D46" s="106">
        <f>DESCRIPCION!D37</f>
        <v>0</v>
      </c>
      <c r="E46" s="653">
        <f>'VALORACIÓN RIESGOS RESIDUAL'!E204:G204</f>
        <v>0</v>
      </c>
      <c r="F46" s="961">
        <f>'VALORACIÓN RIESGOS RESIDUAL'!J204</f>
        <v>0</v>
      </c>
      <c r="G46" s="653">
        <f>'VALORACIÓN RIESGOS RESIDUAL'!K200</f>
        <v>0</v>
      </c>
      <c r="H46" s="961"/>
      <c r="I46" s="230"/>
      <c r="J46" s="963"/>
      <c r="K46" s="964"/>
      <c r="L46" s="963"/>
      <c r="M46" s="956"/>
    </row>
    <row r="47" spans="1:13" ht="93.75" customHeight="1" x14ac:dyDescent="0.3">
      <c r="A47" s="330"/>
      <c r="B47" s="958"/>
      <c r="C47" s="653"/>
      <c r="D47" s="106">
        <f>DESCRIPCION!D38</f>
        <v>0</v>
      </c>
      <c r="E47" s="653"/>
      <c r="F47" s="961"/>
      <c r="G47" s="653"/>
      <c r="H47" s="961"/>
      <c r="I47" s="230"/>
      <c r="J47" s="963"/>
      <c r="K47" s="965"/>
      <c r="L47" s="963"/>
      <c r="M47" s="956"/>
    </row>
    <row r="48" spans="1:13" ht="101.25" customHeight="1" x14ac:dyDescent="0.3">
      <c r="A48" s="330"/>
      <c r="B48" s="958"/>
      <c r="C48" s="653"/>
      <c r="D48" s="106">
        <f>DESCRIPCION!D39</f>
        <v>0</v>
      </c>
      <c r="E48" s="653"/>
      <c r="F48" s="961"/>
      <c r="G48" s="653"/>
      <c r="H48" s="961"/>
      <c r="I48" s="230"/>
      <c r="J48" s="963"/>
      <c r="K48" s="966"/>
      <c r="L48" s="963"/>
      <c r="M48" s="956"/>
    </row>
    <row r="49" spans="1:13" ht="100.5" customHeight="1" thickBot="1" x14ac:dyDescent="0.35">
      <c r="A49" s="331"/>
      <c r="B49" s="959"/>
      <c r="C49" s="960"/>
      <c r="D49" s="234"/>
      <c r="E49" s="960"/>
      <c r="F49" s="962"/>
      <c r="G49" s="960"/>
      <c r="H49" s="216" t="s">
        <v>245</v>
      </c>
      <c r="I49" s="235"/>
      <c r="J49" s="236"/>
      <c r="K49" s="236"/>
      <c r="L49" s="236"/>
      <c r="M49" s="957"/>
    </row>
  </sheetData>
  <sheetProtection selectLockedCells="1"/>
  <mergeCells count="107">
    <mergeCell ref="M18:M21"/>
    <mergeCell ref="H18:H20"/>
    <mergeCell ref="F14:F17"/>
    <mergeCell ref="G14:G17"/>
    <mergeCell ref="H10:H12"/>
    <mergeCell ref="B18:B21"/>
    <mergeCell ref="J18:J20"/>
    <mergeCell ref="C18:C21"/>
    <mergeCell ref="E18:E21"/>
    <mergeCell ref="F18:F21"/>
    <mergeCell ref="G18:G21"/>
    <mergeCell ref="K18:K20"/>
    <mergeCell ref="L18:L20"/>
    <mergeCell ref="B1:I2"/>
    <mergeCell ref="B3:I4"/>
    <mergeCell ref="C14:C17"/>
    <mergeCell ref="M14:M17"/>
    <mergeCell ref="B14:B17"/>
    <mergeCell ref="G10:G13"/>
    <mergeCell ref="M10:M13"/>
    <mergeCell ref="A8:M8"/>
    <mergeCell ref="H14:H16"/>
    <mergeCell ref="E10:E13"/>
    <mergeCell ref="C10:C13"/>
    <mergeCell ref="A10:A13"/>
    <mergeCell ref="B10:B13"/>
    <mergeCell ref="M1:M4"/>
    <mergeCell ref="A1:A4"/>
    <mergeCell ref="J1:L1"/>
    <mergeCell ref="J2:L2"/>
    <mergeCell ref="J3:L3"/>
    <mergeCell ref="J4:L4"/>
    <mergeCell ref="A5:M5"/>
    <mergeCell ref="F10:F13"/>
    <mergeCell ref="E14:E17"/>
    <mergeCell ref="B6:M6"/>
    <mergeCell ref="B7:M7"/>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G30:G3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H38:H40"/>
    <mergeCell ref="J38:J40"/>
    <mergeCell ref="K38:K40"/>
    <mergeCell ref="L38:L40"/>
    <mergeCell ref="B38:B41"/>
    <mergeCell ref="C38:C41"/>
    <mergeCell ref="E38:E41"/>
    <mergeCell ref="F38:F41"/>
    <mergeCell ref="G38:G4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302</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0" t="s">
        <v>298</v>
      </c>
    </row>
    <row r="2" spans="1:1" x14ac:dyDescent="0.3">
      <c r="A2" s="200" t="s">
        <v>295</v>
      </c>
    </row>
    <row r="3" spans="1:1" x14ac:dyDescent="0.3">
      <c r="A3" s="200" t="s">
        <v>296</v>
      </c>
    </row>
    <row r="4" spans="1:1" x14ac:dyDescent="0.3">
      <c r="A4" s="200"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273</v>
      </c>
      <c r="B1" t="s">
        <v>279</v>
      </c>
      <c r="C1" t="s">
        <v>283</v>
      </c>
    </row>
    <row r="2" spans="1:3" x14ac:dyDescent="0.3">
      <c r="A2" t="s">
        <v>274</v>
      </c>
      <c r="B2" t="s">
        <v>291</v>
      </c>
      <c r="C2" t="s">
        <v>284</v>
      </c>
    </row>
    <row r="3" spans="1:3" x14ac:dyDescent="0.3">
      <c r="A3" t="s">
        <v>275</v>
      </c>
      <c r="B3" t="s">
        <v>280</v>
      </c>
      <c r="C3" t="s">
        <v>285</v>
      </c>
    </row>
    <row r="4" spans="1:3" x14ac:dyDescent="0.3">
      <c r="A4" t="s">
        <v>276</v>
      </c>
      <c r="B4" t="s">
        <v>290</v>
      </c>
      <c r="C4" t="s">
        <v>286</v>
      </c>
    </row>
    <row r="5" spans="1:3" x14ac:dyDescent="0.3">
      <c r="A5" t="s">
        <v>277</v>
      </c>
      <c r="B5" t="s">
        <v>281</v>
      </c>
      <c r="C5" t="s">
        <v>248</v>
      </c>
    </row>
    <row r="6" spans="1:3" x14ac:dyDescent="0.3">
      <c r="A6" t="s">
        <v>303</v>
      </c>
      <c r="B6" t="s">
        <v>303</v>
      </c>
      <c r="C6" t="s">
        <v>303</v>
      </c>
    </row>
    <row r="7" spans="1:3" x14ac:dyDescent="0.3">
      <c r="A7" t="s">
        <v>278</v>
      </c>
      <c r="B7" t="s">
        <v>282</v>
      </c>
      <c r="C7" t="s">
        <v>287</v>
      </c>
    </row>
    <row r="8" spans="1:3" x14ac:dyDescent="0.3">
      <c r="B8" t="s">
        <v>14</v>
      </c>
      <c r="C8" t="s">
        <v>288</v>
      </c>
    </row>
    <row r="9" spans="1:3" x14ac:dyDescent="0.3">
      <c r="C9" t="s">
        <v>249</v>
      </c>
    </row>
    <row r="10" spans="1:3" x14ac:dyDescent="0.3">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1"/>
  <sheetViews>
    <sheetView topLeftCell="A16" zoomScale="70" zoomScaleNormal="70" workbookViewId="0">
      <selection activeCell="AD11" sqref="AD11"/>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44"/>
      <c r="B1" s="362" t="str">
        <f>CONTEXTO!B1</f>
        <v xml:space="preserve">PROCESO: </v>
      </c>
      <c r="C1" s="362"/>
      <c r="D1" s="362"/>
      <c r="E1" s="362"/>
      <c r="F1" s="362"/>
      <c r="G1" s="362"/>
      <c r="H1" s="362"/>
      <c r="I1" s="362"/>
      <c r="J1" s="362"/>
      <c r="K1" s="362"/>
      <c r="L1" s="362"/>
      <c r="M1" s="362"/>
      <c r="N1" s="362"/>
      <c r="O1" s="362"/>
      <c r="P1" s="362"/>
      <c r="Q1" s="362"/>
      <c r="R1" s="362"/>
      <c r="S1" s="363"/>
      <c r="T1" s="437" t="s">
        <v>473</v>
      </c>
      <c r="U1" s="370"/>
      <c r="V1" s="370"/>
      <c r="W1" s="371"/>
    </row>
    <row r="2" spans="1:24" ht="25.5" customHeight="1" x14ac:dyDescent="0.3">
      <c r="A2" s="445"/>
      <c r="B2" s="365"/>
      <c r="C2" s="365"/>
      <c r="D2" s="365"/>
      <c r="E2" s="365"/>
      <c r="F2" s="365"/>
      <c r="G2" s="365"/>
      <c r="H2" s="365"/>
      <c r="I2" s="365"/>
      <c r="J2" s="365"/>
      <c r="K2" s="365"/>
      <c r="L2" s="365"/>
      <c r="M2" s="365"/>
      <c r="N2" s="365"/>
      <c r="O2" s="365"/>
      <c r="P2" s="365"/>
      <c r="Q2" s="365"/>
      <c r="R2" s="365"/>
      <c r="S2" s="366"/>
      <c r="T2" s="438" t="s">
        <v>469</v>
      </c>
      <c r="U2" s="439"/>
      <c r="V2" s="439"/>
      <c r="W2" s="440"/>
    </row>
    <row r="3" spans="1:24" ht="15" customHeight="1" x14ac:dyDescent="0.3">
      <c r="A3" s="445"/>
      <c r="B3" s="365" t="s">
        <v>41</v>
      </c>
      <c r="C3" s="365"/>
      <c r="D3" s="365"/>
      <c r="E3" s="365"/>
      <c r="F3" s="365"/>
      <c r="G3" s="365"/>
      <c r="H3" s="365"/>
      <c r="I3" s="365"/>
      <c r="J3" s="365"/>
      <c r="K3" s="365"/>
      <c r="L3" s="365"/>
      <c r="M3" s="365"/>
      <c r="N3" s="365"/>
      <c r="O3" s="365"/>
      <c r="P3" s="365"/>
      <c r="Q3" s="365"/>
      <c r="R3" s="365"/>
      <c r="S3" s="366"/>
      <c r="T3" s="438" t="s">
        <v>470</v>
      </c>
      <c r="U3" s="439"/>
      <c r="V3" s="439"/>
      <c r="W3" s="440"/>
    </row>
    <row r="4" spans="1:24" ht="15.75" customHeight="1" x14ac:dyDescent="0.3">
      <c r="A4" s="446"/>
      <c r="B4" s="449"/>
      <c r="C4" s="449"/>
      <c r="D4" s="449"/>
      <c r="E4" s="449"/>
      <c r="F4" s="449"/>
      <c r="G4" s="449"/>
      <c r="H4" s="449"/>
      <c r="I4" s="449"/>
      <c r="J4" s="449"/>
      <c r="K4" s="449"/>
      <c r="L4" s="449"/>
      <c r="M4" s="449"/>
      <c r="N4" s="449"/>
      <c r="O4" s="449"/>
      <c r="P4" s="449"/>
      <c r="Q4" s="449"/>
      <c r="R4" s="449"/>
      <c r="S4" s="450"/>
      <c r="T4" s="438" t="s">
        <v>377</v>
      </c>
      <c r="U4" s="439"/>
      <c r="V4" s="439"/>
      <c r="W4" s="440"/>
    </row>
    <row r="5" spans="1:24" ht="15.75" customHeight="1" x14ac:dyDescent="0.3">
      <c r="A5" s="446"/>
      <c r="B5" s="446"/>
      <c r="C5" s="446"/>
      <c r="D5" s="446"/>
      <c r="E5" s="446"/>
      <c r="F5" s="446"/>
      <c r="G5" s="446"/>
      <c r="H5" s="446"/>
      <c r="I5" s="446"/>
      <c r="J5" s="446"/>
      <c r="K5" s="446"/>
      <c r="L5" s="446"/>
      <c r="M5" s="446"/>
      <c r="N5" s="446"/>
      <c r="O5" s="446"/>
      <c r="P5" s="446"/>
      <c r="Q5" s="446"/>
      <c r="R5" s="446"/>
      <c r="S5" s="446"/>
      <c r="T5" s="451"/>
      <c r="U5" s="141"/>
      <c r="V5" s="141"/>
      <c r="W5" s="253"/>
    </row>
    <row r="6" spans="1:24" s="1" customFormat="1" ht="27" customHeight="1" x14ac:dyDescent="0.25">
      <c r="A6" s="448" t="str">
        <f>+CONTEXTO!A8</f>
        <v>PROCESO: GESTIÓN DE  INNOVACION Y TIC</v>
      </c>
      <c r="B6" s="448"/>
      <c r="C6" s="448"/>
      <c r="D6" s="448"/>
      <c r="E6" s="448"/>
      <c r="F6" s="448"/>
      <c r="G6" s="448"/>
      <c r="H6" s="448"/>
      <c r="I6" s="448"/>
      <c r="J6" s="448"/>
      <c r="K6" s="448"/>
      <c r="L6" s="448"/>
      <c r="M6" s="448"/>
      <c r="N6" s="448"/>
      <c r="O6" s="448"/>
      <c r="P6" s="448"/>
      <c r="Q6" s="448"/>
      <c r="R6" s="448"/>
      <c r="S6" s="448"/>
      <c r="T6" s="448"/>
      <c r="W6" s="72"/>
    </row>
    <row r="7" spans="1:24" s="1" customFormat="1" ht="81" customHeight="1" thickBot="1" x14ac:dyDescent="0.3">
      <c r="A7" s="447"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7" s="447"/>
      <c r="C7" s="447"/>
      <c r="D7" s="447"/>
      <c r="E7" s="447"/>
      <c r="F7" s="447"/>
      <c r="G7" s="447"/>
      <c r="H7" s="447"/>
      <c r="I7" s="447"/>
      <c r="J7" s="447"/>
      <c r="K7" s="447"/>
      <c r="L7" s="447"/>
      <c r="M7" s="447"/>
      <c r="N7" s="447"/>
      <c r="O7" s="447"/>
      <c r="P7" s="447"/>
      <c r="Q7" s="447"/>
      <c r="R7" s="447"/>
      <c r="S7" s="447"/>
      <c r="T7" s="447"/>
      <c r="U7" s="60"/>
      <c r="V7" s="60"/>
      <c r="W7" s="254"/>
    </row>
    <row r="8" spans="1:24" s="1" customFormat="1" ht="26.25" customHeight="1" thickBot="1" x14ac:dyDescent="0.3">
      <c r="A8" s="255"/>
      <c r="B8" s="255"/>
      <c r="C8" s="255"/>
      <c r="D8" s="255"/>
      <c r="E8" s="255"/>
      <c r="F8" s="255"/>
      <c r="G8" s="255"/>
      <c r="H8" s="255"/>
      <c r="I8" s="255"/>
      <c r="J8" s="255"/>
      <c r="K8" s="255"/>
      <c r="L8" s="255"/>
      <c r="M8" s="255"/>
      <c r="N8" s="255"/>
      <c r="O8" s="255"/>
      <c r="P8" s="255"/>
      <c r="Q8" s="255"/>
      <c r="R8" s="255"/>
      <c r="S8" s="255"/>
      <c r="T8" s="256"/>
      <c r="X8" s="100"/>
    </row>
    <row r="9" spans="1:24" s="1" customFormat="1" ht="39.75" customHeight="1" thickBot="1" x14ac:dyDescent="0.3">
      <c r="A9" s="435"/>
      <c r="B9" s="435"/>
      <c r="C9" s="435" t="b">
        <v>0</v>
      </c>
      <c r="D9" s="435"/>
      <c r="E9" s="435"/>
      <c r="F9" s="435"/>
      <c r="G9" s="435"/>
      <c r="H9" s="435"/>
      <c r="I9" s="435"/>
      <c r="J9" s="435"/>
      <c r="K9" s="435"/>
      <c r="L9" s="435"/>
      <c r="M9" s="435"/>
      <c r="N9" s="435"/>
      <c r="O9" s="435"/>
      <c r="P9" s="435"/>
      <c r="Q9" s="435"/>
      <c r="R9" s="435"/>
      <c r="S9" s="435"/>
      <c r="T9" s="436"/>
    </row>
    <row r="10" spans="1:24" s="40" customFormat="1" ht="32.25" customHeight="1" thickBot="1" x14ac:dyDescent="0.35">
      <c r="A10" s="250" t="s">
        <v>42</v>
      </c>
      <c r="B10" s="251" t="s">
        <v>254</v>
      </c>
      <c r="C10" s="251" t="s">
        <v>43</v>
      </c>
      <c r="D10" s="251" t="s">
        <v>44</v>
      </c>
      <c r="E10" s="251" t="s">
        <v>45</v>
      </c>
      <c r="F10" s="251" t="s">
        <v>46</v>
      </c>
      <c r="G10" s="251" t="s">
        <v>47</v>
      </c>
      <c r="H10" s="251" t="s">
        <v>48</v>
      </c>
      <c r="I10" s="251" t="s">
        <v>49</v>
      </c>
      <c r="J10" s="251" t="s">
        <v>50</v>
      </c>
      <c r="K10" s="251" t="s">
        <v>51</v>
      </c>
      <c r="L10" s="251" t="s">
        <v>52</v>
      </c>
      <c r="M10" s="251" t="s">
        <v>53</v>
      </c>
      <c r="N10" s="251" t="s">
        <v>54</v>
      </c>
      <c r="O10" s="251" t="s">
        <v>55</v>
      </c>
      <c r="P10" s="251" t="s">
        <v>56</v>
      </c>
      <c r="Q10" s="251" t="s">
        <v>57</v>
      </c>
      <c r="R10" s="252" t="s">
        <v>58</v>
      </c>
      <c r="S10" s="257" t="s">
        <v>59</v>
      </c>
      <c r="T10" s="259" t="s">
        <v>307</v>
      </c>
    </row>
    <row r="11" spans="1:24" ht="39.75" customHeight="1" x14ac:dyDescent="0.3">
      <c r="A11" s="65">
        <v>1</v>
      </c>
      <c r="B11" s="102" t="str">
        <f>+CONTEXTO!B12</f>
        <v>Constantes cambios normativos (leyes, decretos, acuerdos) y declaratorias de emergencias</v>
      </c>
      <c r="C11" s="299">
        <v>4</v>
      </c>
      <c r="D11" s="299">
        <v>3</v>
      </c>
      <c r="E11" s="299">
        <v>3</v>
      </c>
      <c r="F11" s="300">
        <v>3</v>
      </c>
      <c r="G11" s="66"/>
      <c r="H11" s="66"/>
      <c r="I11" s="66"/>
      <c r="J11" s="66"/>
      <c r="K11" s="66"/>
      <c r="L11" s="66"/>
      <c r="M11" s="66"/>
      <c r="N11" s="66"/>
      <c r="O11" s="66"/>
      <c r="P11" s="66"/>
      <c r="Q11" s="66"/>
      <c r="R11" s="65">
        <f>SUM(C11:Q11)</f>
        <v>13</v>
      </c>
      <c r="S11" s="301">
        <f t="shared" ref="S11:S33" si="0">IF(ISERROR(AVERAGE(C11:Q11)),0,AVERAGE(C11:Q11))</f>
        <v>3.25</v>
      </c>
      <c r="T11" s="302"/>
    </row>
    <row r="12" spans="1:24" ht="45.75" customHeight="1" x14ac:dyDescent="0.3">
      <c r="A12" s="65">
        <v>2</v>
      </c>
      <c r="B12" s="102" t="str">
        <f>+CONTEXTO!B13</f>
        <v>responsabilidad social y orden público</v>
      </c>
      <c r="C12" s="299">
        <v>2</v>
      </c>
      <c r="D12" s="299">
        <v>4</v>
      </c>
      <c r="E12" s="299">
        <v>2</v>
      </c>
      <c r="F12" s="303">
        <v>4</v>
      </c>
      <c r="G12" s="66"/>
      <c r="H12" s="66"/>
      <c r="I12" s="66"/>
      <c r="J12" s="66"/>
      <c r="K12" s="66"/>
      <c r="L12" s="66"/>
      <c r="M12" s="66"/>
      <c r="N12" s="66"/>
      <c r="O12" s="66"/>
      <c r="P12" s="66"/>
      <c r="Q12" s="66"/>
      <c r="R12" s="65">
        <f t="shared" ref="R12:R33" si="1">SUM(C12:Q12)</f>
        <v>12</v>
      </c>
      <c r="S12" s="301">
        <f t="shared" si="0"/>
        <v>3</v>
      </c>
      <c r="T12" s="304"/>
    </row>
    <row r="13" spans="1:24" ht="65.25" customHeight="1" x14ac:dyDescent="0.3">
      <c r="A13" s="65">
        <v>3</v>
      </c>
      <c r="B13" s="102" t="str">
        <f>+CONTEXTO!B14</f>
        <v>Falta de regulación para controlar el Incremento de precios en las cotizaciones de los oferentes en la contratación de Bienes y servicios logísticos, operativos y tecnológicos</v>
      </c>
      <c r="C13" s="299">
        <v>3</v>
      </c>
      <c r="D13" s="299">
        <v>4</v>
      </c>
      <c r="E13" s="299">
        <v>3</v>
      </c>
      <c r="F13" s="300">
        <v>2</v>
      </c>
      <c r="G13" s="66"/>
      <c r="H13" s="66"/>
      <c r="I13" s="66"/>
      <c r="J13" s="66"/>
      <c r="K13" s="66"/>
      <c r="L13" s="66"/>
      <c r="M13" s="66"/>
      <c r="N13" s="66"/>
      <c r="O13" s="66"/>
      <c r="P13" s="66"/>
      <c r="Q13" s="66"/>
      <c r="R13" s="65">
        <f t="shared" si="1"/>
        <v>12</v>
      </c>
      <c r="S13" s="301">
        <f t="shared" si="0"/>
        <v>3</v>
      </c>
      <c r="T13" s="305"/>
    </row>
    <row r="14" spans="1:24" ht="39.75" customHeight="1" x14ac:dyDescent="0.3">
      <c r="A14" s="65">
        <v>4</v>
      </c>
      <c r="B14" s="307" t="str">
        <f>+CONTEXTO!B15</f>
        <v>Variación en los tipos de cambios monetarios y cambios normativos tributarios</v>
      </c>
      <c r="C14" s="308">
        <v>4</v>
      </c>
      <c r="D14" s="308">
        <v>4</v>
      </c>
      <c r="E14" s="308">
        <v>4</v>
      </c>
      <c r="F14" s="309">
        <v>4</v>
      </c>
      <c r="G14" s="310"/>
      <c r="H14" s="310"/>
      <c r="I14" s="310"/>
      <c r="J14" s="310"/>
      <c r="K14" s="310"/>
      <c r="L14" s="310"/>
      <c r="M14" s="310"/>
      <c r="N14" s="310"/>
      <c r="O14" s="310"/>
      <c r="P14" s="310"/>
      <c r="Q14" s="310"/>
      <c r="R14" s="306">
        <f t="shared" si="1"/>
        <v>16</v>
      </c>
      <c r="S14" s="311">
        <f t="shared" si="0"/>
        <v>4</v>
      </c>
      <c r="T14" s="312"/>
    </row>
    <row r="15" spans="1:24" ht="39.75" customHeight="1" x14ac:dyDescent="0.3">
      <c r="A15" s="65">
        <v>5</v>
      </c>
      <c r="B15" s="307" t="str">
        <f>+CONTEXTO!B16</f>
        <v>Incremento de los delitos informáticos</v>
      </c>
      <c r="C15" s="308">
        <v>4</v>
      </c>
      <c r="D15" s="308">
        <v>4</v>
      </c>
      <c r="E15" s="308">
        <v>4</v>
      </c>
      <c r="F15" s="309">
        <v>4</v>
      </c>
      <c r="G15" s="310"/>
      <c r="H15" s="310"/>
      <c r="I15" s="310"/>
      <c r="J15" s="310"/>
      <c r="K15" s="310"/>
      <c r="L15" s="310"/>
      <c r="M15" s="310"/>
      <c r="N15" s="310"/>
      <c r="O15" s="310"/>
      <c r="P15" s="310"/>
      <c r="Q15" s="310"/>
      <c r="R15" s="306">
        <f t="shared" si="1"/>
        <v>16</v>
      </c>
      <c r="S15" s="311">
        <f t="shared" si="0"/>
        <v>4</v>
      </c>
      <c r="T15" s="312"/>
    </row>
    <row r="16" spans="1:24" ht="39.75" customHeight="1" x14ac:dyDescent="0.3">
      <c r="A16" s="65">
        <v>6</v>
      </c>
      <c r="B16" s="307" t="str">
        <f>+CONTEXTO!B17</f>
        <v xml:space="preserve">Constante innovación  y evolución tecnológica   </v>
      </c>
      <c r="C16" s="308">
        <v>3</v>
      </c>
      <c r="D16" s="308">
        <v>4</v>
      </c>
      <c r="E16" s="308">
        <v>3</v>
      </c>
      <c r="F16" s="309">
        <v>4</v>
      </c>
      <c r="G16" s="310"/>
      <c r="H16" s="310"/>
      <c r="I16" s="310"/>
      <c r="J16" s="310"/>
      <c r="K16" s="310"/>
      <c r="L16" s="310"/>
      <c r="M16" s="310"/>
      <c r="N16" s="310"/>
      <c r="O16" s="310"/>
      <c r="P16" s="310"/>
      <c r="Q16" s="310"/>
      <c r="R16" s="306">
        <f t="shared" si="1"/>
        <v>14</v>
      </c>
      <c r="S16" s="311">
        <f t="shared" si="0"/>
        <v>3.5</v>
      </c>
      <c r="T16" s="312"/>
    </row>
    <row r="17" spans="1:20" ht="39.75" customHeight="1" x14ac:dyDescent="0.3">
      <c r="A17" s="65">
        <v>7</v>
      </c>
      <c r="B17" s="307" t="str">
        <f>+CONTEXTO!B18</f>
        <v xml:space="preserve">Fallas producidas por el proveedor del servicio de internet.  </v>
      </c>
      <c r="C17" s="308">
        <v>4</v>
      </c>
      <c r="D17" s="308">
        <v>4</v>
      </c>
      <c r="E17" s="308">
        <v>4</v>
      </c>
      <c r="F17" s="309">
        <v>4</v>
      </c>
      <c r="G17" s="310"/>
      <c r="H17" s="310"/>
      <c r="I17" s="310"/>
      <c r="J17" s="310"/>
      <c r="K17" s="310"/>
      <c r="L17" s="310"/>
      <c r="M17" s="310"/>
      <c r="N17" s="310"/>
      <c r="O17" s="310"/>
      <c r="P17" s="310"/>
      <c r="Q17" s="310"/>
      <c r="R17" s="306">
        <f t="shared" si="1"/>
        <v>16</v>
      </c>
      <c r="S17" s="311">
        <f t="shared" si="0"/>
        <v>4</v>
      </c>
      <c r="T17" s="312"/>
    </row>
    <row r="18" spans="1:20" ht="46.5" customHeight="1" x14ac:dyDescent="0.3">
      <c r="A18" s="65">
        <v>8</v>
      </c>
      <c r="B18" s="102" t="str">
        <f>+CONTEXTO!B19</f>
        <v>Altas temperaturas o calor</v>
      </c>
      <c r="C18" s="299">
        <v>3</v>
      </c>
      <c r="D18" s="299">
        <v>3</v>
      </c>
      <c r="E18" s="299">
        <v>3</v>
      </c>
      <c r="F18" s="300">
        <v>3</v>
      </c>
      <c r="G18" s="66"/>
      <c r="H18" s="66"/>
      <c r="I18" s="66"/>
      <c r="J18" s="66"/>
      <c r="K18" s="66"/>
      <c r="L18" s="66"/>
      <c r="M18" s="66"/>
      <c r="N18" s="66"/>
      <c r="O18" s="66"/>
      <c r="P18" s="66"/>
      <c r="Q18" s="66"/>
      <c r="R18" s="65">
        <f t="shared" si="1"/>
        <v>12</v>
      </c>
      <c r="S18" s="301">
        <f t="shared" si="0"/>
        <v>3</v>
      </c>
      <c r="T18" s="305"/>
    </row>
    <row r="19" spans="1:20" ht="47.25" customHeight="1" x14ac:dyDescent="0.3">
      <c r="A19" s="65">
        <v>9</v>
      </c>
      <c r="B19" s="102" t="str">
        <f>+CONTEXTO!B20</f>
        <v>Eventos naturales</v>
      </c>
      <c r="C19" s="299">
        <v>3</v>
      </c>
      <c r="D19" s="299">
        <v>3</v>
      </c>
      <c r="E19" s="299">
        <v>3</v>
      </c>
      <c r="F19" s="300">
        <v>3</v>
      </c>
      <c r="G19" s="66"/>
      <c r="H19" s="66"/>
      <c r="I19" s="66"/>
      <c r="J19" s="66"/>
      <c r="K19" s="66"/>
      <c r="L19" s="66"/>
      <c r="M19" s="66"/>
      <c r="N19" s="66"/>
      <c r="O19" s="66"/>
      <c r="P19" s="66"/>
      <c r="Q19" s="66"/>
      <c r="R19" s="65">
        <f t="shared" si="1"/>
        <v>12</v>
      </c>
      <c r="S19" s="301">
        <f t="shared" si="0"/>
        <v>3</v>
      </c>
      <c r="T19" s="305"/>
    </row>
    <row r="20" spans="1:20" ht="39.75" customHeight="1" x14ac:dyDescent="0.3">
      <c r="A20" s="65">
        <v>10</v>
      </c>
      <c r="B20" s="307" t="str">
        <f>+CONTEXTO!B21</f>
        <v>Mala utilización de los recursos  tecnológicos por parte de los usuarios externos</v>
      </c>
      <c r="C20" s="308">
        <v>4</v>
      </c>
      <c r="D20" s="308">
        <v>3</v>
      </c>
      <c r="E20" s="308">
        <v>3</v>
      </c>
      <c r="F20" s="309">
        <v>4</v>
      </c>
      <c r="G20" s="310"/>
      <c r="H20" s="310"/>
      <c r="I20" s="310"/>
      <c r="J20" s="310"/>
      <c r="K20" s="310"/>
      <c r="L20" s="310"/>
      <c r="M20" s="310"/>
      <c r="N20" s="310"/>
      <c r="O20" s="310"/>
      <c r="P20" s="310"/>
      <c r="Q20" s="310"/>
      <c r="R20" s="306">
        <f t="shared" si="1"/>
        <v>14</v>
      </c>
      <c r="S20" s="311">
        <f t="shared" si="0"/>
        <v>3.5</v>
      </c>
      <c r="T20" s="312"/>
    </row>
    <row r="21" spans="1:20" ht="39.75" customHeight="1" thickBot="1" x14ac:dyDescent="0.35">
      <c r="A21" s="317">
        <v>11</v>
      </c>
      <c r="B21" s="318" t="str">
        <f>+CONTEXTO!B22</f>
        <v>Aislamiento preventivo obligatorio del usuario externo.</v>
      </c>
      <c r="C21" s="319">
        <v>2</v>
      </c>
      <c r="D21" s="319">
        <v>2</v>
      </c>
      <c r="E21" s="319">
        <v>2</v>
      </c>
      <c r="F21" s="319">
        <v>3</v>
      </c>
      <c r="G21" s="320"/>
      <c r="H21" s="320"/>
      <c r="I21" s="320"/>
      <c r="J21" s="320"/>
      <c r="K21" s="320"/>
      <c r="L21" s="320"/>
      <c r="M21" s="320"/>
      <c r="N21" s="320"/>
      <c r="O21" s="320"/>
      <c r="P21" s="320"/>
      <c r="Q21" s="320"/>
      <c r="R21" s="317">
        <f t="shared" si="1"/>
        <v>9</v>
      </c>
      <c r="S21" s="321">
        <f t="shared" si="0"/>
        <v>2.25</v>
      </c>
      <c r="T21" s="322"/>
    </row>
    <row r="22" spans="1:20" ht="49.5" customHeight="1" thickTop="1" x14ac:dyDescent="0.3">
      <c r="A22" s="129">
        <v>12</v>
      </c>
      <c r="B22" s="128" t="str">
        <f>+CONTEXTO!D12</f>
        <v>Personal de planta insuficiente o sin las competencias necesarias para el proceso</v>
      </c>
      <c r="C22" s="313">
        <v>3</v>
      </c>
      <c r="D22" s="313">
        <v>3</v>
      </c>
      <c r="E22" s="313">
        <v>3</v>
      </c>
      <c r="F22" s="314">
        <v>3</v>
      </c>
      <c r="G22" s="69"/>
      <c r="H22" s="69"/>
      <c r="I22" s="69"/>
      <c r="J22" s="69"/>
      <c r="K22" s="69"/>
      <c r="L22" s="69"/>
      <c r="M22" s="69"/>
      <c r="N22" s="69"/>
      <c r="O22" s="69"/>
      <c r="P22" s="69"/>
      <c r="Q22" s="69"/>
      <c r="R22" s="129">
        <f t="shared" si="1"/>
        <v>12</v>
      </c>
      <c r="S22" s="315">
        <f t="shared" si="0"/>
        <v>3</v>
      </c>
      <c r="T22" s="316"/>
    </row>
    <row r="23" spans="1:20" ht="39.75" customHeight="1" x14ac:dyDescent="0.3">
      <c r="A23" s="65">
        <v>13</v>
      </c>
      <c r="B23" s="307" t="str">
        <f>+CONTEXTO!D13</f>
        <v>Falta de Ética y Valores,  tráfico de influencias y abuso de confianza</v>
      </c>
      <c r="C23" s="308">
        <v>3</v>
      </c>
      <c r="D23" s="308">
        <v>3</v>
      </c>
      <c r="E23" s="308">
        <v>4</v>
      </c>
      <c r="F23" s="309">
        <v>4</v>
      </c>
      <c r="G23" s="310"/>
      <c r="H23" s="310"/>
      <c r="I23" s="310"/>
      <c r="J23" s="310"/>
      <c r="K23" s="310"/>
      <c r="L23" s="310"/>
      <c r="M23" s="310"/>
      <c r="N23" s="310"/>
      <c r="O23" s="310"/>
      <c r="P23" s="310"/>
      <c r="Q23" s="310"/>
      <c r="R23" s="306">
        <f t="shared" si="1"/>
        <v>14</v>
      </c>
      <c r="S23" s="311">
        <f t="shared" si="0"/>
        <v>3.5</v>
      </c>
      <c r="T23" s="312"/>
    </row>
    <row r="24" spans="1:20" ht="39.75" customHeight="1" x14ac:dyDescent="0.3">
      <c r="A24" s="65">
        <v>14</v>
      </c>
      <c r="B24" s="307" t="str">
        <f>+CONTEXTO!D14</f>
        <v>Deficiencia en la retencion del conocimiento</v>
      </c>
      <c r="C24" s="308">
        <v>3</v>
      </c>
      <c r="D24" s="308">
        <v>4</v>
      </c>
      <c r="E24" s="308">
        <v>4</v>
      </c>
      <c r="F24" s="309">
        <v>4</v>
      </c>
      <c r="G24" s="310"/>
      <c r="H24" s="310"/>
      <c r="I24" s="310"/>
      <c r="J24" s="310"/>
      <c r="K24" s="310"/>
      <c r="L24" s="310"/>
      <c r="M24" s="310"/>
      <c r="N24" s="310"/>
      <c r="O24" s="310"/>
      <c r="P24" s="310"/>
      <c r="Q24" s="310"/>
      <c r="R24" s="306">
        <f t="shared" si="1"/>
        <v>15</v>
      </c>
      <c r="S24" s="311">
        <f t="shared" si="0"/>
        <v>3.75</v>
      </c>
      <c r="T24" s="312"/>
    </row>
    <row r="25" spans="1:20" ht="48.75" customHeight="1" x14ac:dyDescent="0.3">
      <c r="A25" s="65">
        <v>15</v>
      </c>
      <c r="B25" s="102" t="str">
        <f>+CONTEXTO!D15</f>
        <v>Ausentismo por disposiciones de trabajo en casa por aislamiento preventivo u obligatorio, previo cumplimiento de los requisitos normativos.</v>
      </c>
      <c r="C25" s="299">
        <v>2</v>
      </c>
      <c r="D25" s="299">
        <v>3</v>
      </c>
      <c r="E25" s="299">
        <v>3</v>
      </c>
      <c r="F25" s="300">
        <v>3</v>
      </c>
      <c r="G25" s="66"/>
      <c r="H25" s="66"/>
      <c r="I25" s="66"/>
      <c r="J25" s="66"/>
      <c r="K25" s="66"/>
      <c r="L25" s="66"/>
      <c r="M25" s="66"/>
      <c r="N25" s="66"/>
      <c r="O25" s="66"/>
      <c r="P25" s="66"/>
      <c r="Q25" s="66"/>
      <c r="R25" s="65">
        <f t="shared" si="1"/>
        <v>11</v>
      </c>
      <c r="S25" s="301">
        <f t="shared" si="0"/>
        <v>2.75</v>
      </c>
      <c r="T25" s="305"/>
    </row>
    <row r="26" spans="1:20" ht="39.75" customHeight="1" x14ac:dyDescent="0.3">
      <c r="A26" s="65">
        <v>16</v>
      </c>
      <c r="B26" s="307" t="str">
        <f>+CONTEXTO!D16</f>
        <v>Insuficiente  Presupuesto para cumplir con el correcto funcionamiento del proceso de la entidad y metas del plan de desarrollo</v>
      </c>
      <c r="C26" s="308">
        <v>3</v>
      </c>
      <c r="D26" s="308">
        <v>4</v>
      </c>
      <c r="E26" s="308">
        <v>4</v>
      </c>
      <c r="F26" s="309">
        <v>5</v>
      </c>
      <c r="G26" s="310"/>
      <c r="H26" s="310"/>
      <c r="I26" s="310"/>
      <c r="J26" s="310"/>
      <c r="K26" s="310"/>
      <c r="L26" s="310"/>
      <c r="M26" s="310"/>
      <c r="N26" s="310"/>
      <c r="O26" s="310"/>
      <c r="P26" s="310"/>
      <c r="Q26" s="310"/>
      <c r="R26" s="306">
        <f t="shared" si="1"/>
        <v>16</v>
      </c>
      <c r="S26" s="311">
        <f t="shared" si="0"/>
        <v>4</v>
      </c>
      <c r="T26" s="312"/>
    </row>
    <row r="27" spans="1:20" ht="39.75" customHeight="1" x14ac:dyDescent="0.3">
      <c r="A27" s="65">
        <v>17</v>
      </c>
      <c r="B27" s="307" t="str">
        <f>+CONTEXTO!D17</f>
        <v xml:space="preserve">Obsolescencia en la plataforma tecnológica (Hardware y Software) </v>
      </c>
      <c r="C27" s="308">
        <v>4</v>
      </c>
      <c r="D27" s="308">
        <v>4</v>
      </c>
      <c r="E27" s="308">
        <v>4</v>
      </c>
      <c r="F27" s="309">
        <v>4</v>
      </c>
      <c r="G27" s="310"/>
      <c r="H27" s="310"/>
      <c r="I27" s="310"/>
      <c r="J27" s="310"/>
      <c r="K27" s="310"/>
      <c r="L27" s="310"/>
      <c r="M27" s="310"/>
      <c r="N27" s="310"/>
      <c r="O27" s="310"/>
      <c r="P27" s="310"/>
      <c r="Q27" s="310"/>
      <c r="R27" s="306">
        <f t="shared" si="1"/>
        <v>16</v>
      </c>
      <c r="S27" s="311">
        <f t="shared" si="0"/>
        <v>4</v>
      </c>
      <c r="T27" s="312"/>
    </row>
    <row r="28" spans="1:20" ht="48" customHeight="1" x14ac:dyDescent="0.3">
      <c r="A28" s="65">
        <v>18</v>
      </c>
      <c r="B28" s="307" t="str">
        <f>+CONTEXTO!D18</f>
        <v>Deficiencias en el licenciamiento o uso de software no autorizado</v>
      </c>
      <c r="C28" s="308">
        <v>4</v>
      </c>
      <c r="D28" s="308">
        <v>3</v>
      </c>
      <c r="E28" s="308">
        <v>4</v>
      </c>
      <c r="F28" s="309">
        <v>3</v>
      </c>
      <c r="G28" s="310"/>
      <c r="H28" s="310"/>
      <c r="I28" s="310"/>
      <c r="J28" s="310"/>
      <c r="K28" s="310"/>
      <c r="L28" s="310"/>
      <c r="M28" s="310"/>
      <c r="N28" s="310"/>
      <c r="O28" s="310"/>
      <c r="P28" s="310"/>
      <c r="Q28" s="310"/>
      <c r="R28" s="306">
        <f t="shared" si="1"/>
        <v>14</v>
      </c>
      <c r="S28" s="311">
        <f t="shared" si="0"/>
        <v>3.5</v>
      </c>
      <c r="T28" s="312"/>
    </row>
    <row r="29" spans="1:20" ht="39.75" customHeight="1" x14ac:dyDescent="0.3">
      <c r="A29" s="65">
        <v>19</v>
      </c>
      <c r="B29" s="102" t="str">
        <f>+CONTEXTO!D19</f>
        <v>Deficiencia en la comunicación interna en el uso y manejo de la infraestructura fisica y tecnologica de los Centro de Experiencia Digital</v>
      </c>
      <c r="C29" s="299">
        <v>2</v>
      </c>
      <c r="D29" s="299">
        <v>2</v>
      </c>
      <c r="E29" s="299">
        <v>3</v>
      </c>
      <c r="F29" s="300">
        <v>4</v>
      </c>
      <c r="G29" s="66"/>
      <c r="H29" s="66"/>
      <c r="I29" s="66"/>
      <c r="J29" s="66"/>
      <c r="K29" s="66"/>
      <c r="L29" s="66"/>
      <c r="M29" s="66"/>
      <c r="N29" s="66"/>
      <c r="O29" s="66"/>
      <c r="P29" s="66"/>
      <c r="Q29" s="66"/>
      <c r="R29" s="65">
        <f t="shared" si="1"/>
        <v>11</v>
      </c>
      <c r="S29" s="301">
        <f t="shared" si="0"/>
        <v>2.75</v>
      </c>
      <c r="T29" s="305"/>
    </row>
    <row r="30" spans="1:20" ht="49.5" customHeight="1" x14ac:dyDescent="0.3">
      <c r="A30" s="65">
        <v>20</v>
      </c>
      <c r="B30" s="307" t="str">
        <f>+CONTEXTO!D20</f>
        <v xml:space="preserve">Obsolescencia del sistema de cableado estructurado existente </v>
      </c>
      <c r="C30" s="308">
        <v>3</v>
      </c>
      <c r="D30" s="308">
        <v>3</v>
      </c>
      <c r="E30" s="308">
        <v>4</v>
      </c>
      <c r="F30" s="309">
        <v>4</v>
      </c>
      <c r="G30" s="310"/>
      <c r="H30" s="310"/>
      <c r="I30" s="310"/>
      <c r="J30" s="310"/>
      <c r="K30" s="310"/>
      <c r="L30" s="310"/>
      <c r="M30" s="310"/>
      <c r="N30" s="310"/>
      <c r="O30" s="310"/>
      <c r="P30" s="310"/>
      <c r="Q30" s="310"/>
      <c r="R30" s="306">
        <f t="shared" si="1"/>
        <v>14</v>
      </c>
      <c r="S30" s="311">
        <f t="shared" si="0"/>
        <v>3.5</v>
      </c>
      <c r="T30" s="312"/>
    </row>
    <row r="31" spans="1:20" ht="42" customHeight="1" x14ac:dyDescent="0.3">
      <c r="A31" s="65">
        <v>21</v>
      </c>
      <c r="B31" s="102" t="str">
        <f>+CONTEXTO!D21</f>
        <v>Fallas de fluido eléctrico</v>
      </c>
      <c r="C31" s="299">
        <v>3</v>
      </c>
      <c r="D31" s="299">
        <v>3</v>
      </c>
      <c r="E31" s="299">
        <v>3</v>
      </c>
      <c r="F31" s="300">
        <v>3</v>
      </c>
      <c r="G31" s="66"/>
      <c r="H31" s="66"/>
      <c r="I31" s="66"/>
      <c r="J31" s="66"/>
      <c r="K31" s="66"/>
      <c r="L31" s="66"/>
      <c r="M31" s="66"/>
      <c r="N31" s="66"/>
      <c r="O31" s="66"/>
      <c r="P31" s="66"/>
      <c r="Q31" s="66"/>
      <c r="R31" s="65">
        <f t="shared" si="1"/>
        <v>12</v>
      </c>
      <c r="S31" s="301">
        <f t="shared" si="0"/>
        <v>3</v>
      </c>
      <c r="T31" s="305"/>
    </row>
    <row r="32" spans="1:20" ht="48" customHeight="1" thickBot="1" x14ac:dyDescent="0.35">
      <c r="A32" s="317">
        <v>22</v>
      </c>
      <c r="B32" s="318" t="str">
        <f>+CONTEXTO!D22</f>
        <v xml:space="preserve">Deficiencia instalaciones eléctricas           </v>
      </c>
      <c r="C32" s="319">
        <v>3</v>
      </c>
      <c r="D32" s="319">
        <v>3</v>
      </c>
      <c r="E32" s="319">
        <v>3</v>
      </c>
      <c r="F32" s="319">
        <v>4</v>
      </c>
      <c r="G32" s="320"/>
      <c r="H32" s="320"/>
      <c r="I32" s="320"/>
      <c r="J32" s="320"/>
      <c r="K32" s="320"/>
      <c r="L32" s="320"/>
      <c r="M32" s="320"/>
      <c r="N32" s="320"/>
      <c r="O32" s="320"/>
      <c r="P32" s="320"/>
      <c r="Q32" s="320"/>
      <c r="R32" s="317">
        <f t="shared" si="1"/>
        <v>13</v>
      </c>
      <c r="S32" s="321">
        <f t="shared" si="0"/>
        <v>3.25</v>
      </c>
      <c r="T32" s="322"/>
    </row>
    <row r="33" spans="1:20" ht="46.5" customHeight="1" thickTop="1" x14ac:dyDescent="0.3">
      <c r="A33" s="129">
        <v>23</v>
      </c>
      <c r="B33" s="323" t="str">
        <f>+CONTEXTO!F12</f>
        <v>Proceso contractual (demora en los tiempo de respuesta)</v>
      </c>
      <c r="C33" s="324">
        <v>3</v>
      </c>
      <c r="D33" s="324">
        <v>3</v>
      </c>
      <c r="E33" s="324">
        <v>3</v>
      </c>
      <c r="F33" s="325">
        <v>5</v>
      </c>
      <c r="G33" s="326"/>
      <c r="H33" s="326"/>
      <c r="I33" s="326"/>
      <c r="J33" s="326"/>
      <c r="K33" s="326"/>
      <c r="L33" s="326"/>
      <c r="M33" s="326"/>
      <c r="N33" s="326"/>
      <c r="O33" s="326"/>
      <c r="P33" s="326"/>
      <c r="Q33" s="326"/>
      <c r="R33" s="327">
        <f t="shared" si="1"/>
        <v>14</v>
      </c>
      <c r="S33" s="328">
        <f t="shared" si="0"/>
        <v>3.5</v>
      </c>
      <c r="T33" s="329"/>
    </row>
    <row r="34" spans="1:20" ht="44.25" customHeight="1" x14ac:dyDescent="0.3">
      <c r="A34" s="65">
        <v>24</v>
      </c>
      <c r="B34" s="307" t="str">
        <f>+CONTEXTO!F13</f>
        <v>Deterioro físico de los centros digiales</v>
      </c>
      <c r="C34" s="310">
        <v>4</v>
      </c>
      <c r="D34" s="310">
        <v>4</v>
      </c>
      <c r="E34" s="310">
        <v>4</v>
      </c>
      <c r="F34" s="310">
        <v>4</v>
      </c>
      <c r="G34" s="310"/>
      <c r="H34" s="310"/>
      <c r="I34" s="310"/>
      <c r="J34" s="310"/>
      <c r="K34" s="310"/>
      <c r="L34" s="310"/>
      <c r="M34" s="310"/>
      <c r="N34" s="310"/>
      <c r="O34" s="310"/>
      <c r="P34" s="310"/>
      <c r="Q34" s="310"/>
      <c r="R34" s="306">
        <f t="shared" ref="R34:R38" si="2">SUM(C34:Q34)</f>
        <v>16</v>
      </c>
      <c r="S34" s="311">
        <f t="shared" ref="S34:S38" si="3">IF(ISERROR(AVERAGE(C34:Q34)),0,AVERAGE(C34:Q34))</f>
        <v>4</v>
      </c>
      <c r="T34" s="312"/>
    </row>
    <row r="35" spans="1:20" ht="42.75" customHeight="1" x14ac:dyDescent="0.3">
      <c r="A35" s="65">
        <v>25</v>
      </c>
      <c r="B35" s="102" t="str">
        <f>+CONTEXTO!F14</f>
        <v>Cierre de contratos de serivicio de vigilancia y aseo.</v>
      </c>
      <c r="C35" s="66">
        <v>3</v>
      </c>
      <c r="D35" s="66">
        <v>3</v>
      </c>
      <c r="E35" s="66">
        <v>3</v>
      </c>
      <c r="F35" s="66">
        <v>3</v>
      </c>
      <c r="G35" s="66"/>
      <c r="H35" s="66"/>
      <c r="I35" s="66"/>
      <c r="J35" s="66"/>
      <c r="K35" s="66"/>
      <c r="L35" s="66"/>
      <c r="M35" s="66"/>
      <c r="N35" s="66"/>
      <c r="O35" s="66"/>
      <c r="P35" s="66"/>
      <c r="Q35" s="66"/>
      <c r="R35" s="65">
        <f t="shared" si="2"/>
        <v>12</v>
      </c>
      <c r="S35" s="301">
        <f t="shared" si="3"/>
        <v>3</v>
      </c>
      <c r="T35" s="305"/>
    </row>
    <row r="36" spans="1:20" ht="42" customHeight="1" x14ac:dyDescent="0.3">
      <c r="A36" s="65">
        <v>26</v>
      </c>
      <c r="B36" s="307" t="str">
        <f>+CONTEXTO!F15</f>
        <v>Falta articulación con otras dependencias de la Administración para ejecutar eventos u oferta institucional</v>
      </c>
      <c r="C36" s="310">
        <v>4</v>
      </c>
      <c r="D36" s="310">
        <v>4</v>
      </c>
      <c r="E36" s="310">
        <v>4</v>
      </c>
      <c r="F36" s="310">
        <v>4</v>
      </c>
      <c r="G36" s="310"/>
      <c r="H36" s="310"/>
      <c r="I36" s="310"/>
      <c r="J36" s="310"/>
      <c r="K36" s="310"/>
      <c r="L36" s="310"/>
      <c r="M36" s="310"/>
      <c r="N36" s="310"/>
      <c r="O36" s="310"/>
      <c r="P36" s="310"/>
      <c r="Q36" s="310"/>
      <c r="R36" s="306">
        <f t="shared" si="2"/>
        <v>16</v>
      </c>
      <c r="S36" s="311">
        <f t="shared" si="3"/>
        <v>4</v>
      </c>
      <c r="T36" s="312"/>
    </row>
    <row r="37" spans="1:20" ht="42.75" customHeight="1" x14ac:dyDescent="0.3">
      <c r="A37" s="65">
        <v>27</v>
      </c>
      <c r="B37" s="102"/>
      <c r="C37" s="66"/>
      <c r="D37" s="66"/>
      <c r="E37" s="66"/>
      <c r="F37" s="66"/>
      <c r="G37" s="66"/>
      <c r="H37" s="66"/>
      <c r="I37" s="66"/>
      <c r="J37" s="66"/>
      <c r="K37" s="66"/>
      <c r="L37" s="66"/>
      <c r="M37" s="66"/>
      <c r="N37" s="66"/>
      <c r="O37" s="66"/>
      <c r="P37" s="66"/>
      <c r="Q37" s="66"/>
      <c r="R37" s="65">
        <f t="shared" si="2"/>
        <v>0</v>
      </c>
      <c r="S37" s="301">
        <f t="shared" si="3"/>
        <v>0</v>
      </c>
      <c r="T37" s="305"/>
    </row>
    <row r="38" spans="1:20" ht="47.25" customHeight="1" x14ac:dyDescent="0.3">
      <c r="A38" s="65">
        <v>28</v>
      </c>
      <c r="B38" s="102"/>
      <c r="C38" s="66"/>
      <c r="D38" s="66"/>
      <c r="E38" s="66"/>
      <c r="F38" s="66"/>
      <c r="G38" s="66"/>
      <c r="H38" s="66"/>
      <c r="I38" s="66"/>
      <c r="J38" s="66"/>
      <c r="K38" s="66"/>
      <c r="L38" s="66"/>
      <c r="M38" s="66"/>
      <c r="N38" s="66"/>
      <c r="O38" s="66"/>
      <c r="P38" s="66"/>
      <c r="Q38" s="66"/>
      <c r="R38" s="65">
        <f t="shared" si="2"/>
        <v>0</v>
      </c>
      <c r="S38" s="301">
        <f t="shared" si="3"/>
        <v>0</v>
      </c>
      <c r="T38" s="305"/>
    </row>
    <row r="39" spans="1:20" ht="50.25" customHeight="1" thickBot="1" x14ac:dyDescent="0.35">
      <c r="A39" s="65">
        <v>29</v>
      </c>
      <c r="B39" s="273"/>
      <c r="C39" s="274"/>
      <c r="D39" s="274"/>
      <c r="E39" s="274"/>
      <c r="F39" s="274"/>
      <c r="G39" s="274"/>
      <c r="H39" s="274"/>
      <c r="I39" s="274"/>
      <c r="J39" s="274"/>
      <c r="K39" s="274"/>
      <c r="L39" s="274"/>
      <c r="M39" s="274"/>
      <c r="N39" s="274"/>
      <c r="O39" s="274"/>
      <c r="P39" s="274"/>
      <c r="Q39" s="274"/>
      <c r="R39" s="272">
        <f>SUM(C39:Q39)</f>
        <v>0</v>
      </c>
      <c r="S39" s="275">
        <f>IF(ISERROR(AVERAGE(C39:Q39)),0,AVERAGE(C39:Q39))</f>
        <v>0</v>
      </c>
      <c r="T39" s="258"/>
    </row>
    <row r="40" spans="1:20" ht="24" customHeight="1" x14ac:dyDescent="0.3">
      <c r="A40" s="441" t="s">
        <v>369</v>
      </c>
      <c r="B40" s="442"/>
      <c r="C40" s="442"/>
      <c r="D40" s="442"/>
      <c r="E40" s="442"/>
      <c r="F40" s="442"/>
      <c r="G40" s="442"/>
      <c r="H40" s="442"/>
      <c r="I40" s="442"/>
      <c r="J40" s="442"/>
      <c r="K40" s="442"/>
      <c r="L40" s="442"/>
      <c r="M40" s="442"/>
      <c r="N40" s="442"/>
      <c r="O40" s="442"/>
      <c r="P40" s="442"/>
      <c r="Q40" s="442"/>
      <c r="R40" s="443"/>
      <c r="S40" s="276">
        <f>SUM(S11:S39)</f>
        <v>88</v>
      </c>
    </row>
    <row r="41" spans="1:20" ht="28.5" customHeight="1" thickBot="1" x14ac:dyDescent="0.35">
      <c r="A41" s="433" t="s">
        <v>59</v>
      </c>
      <c r="B41" s="434"/>
      <c r="C41" s="434"/>
      <c r="D41" s="434"/>
      <c r="E41" s="434"/>
      <c r="F41" s="434"/>
      <c r="G41" s="434"/>
      <c r="H41" s="434"/>
      <c r="I41" s="434"/>
      <c r="J41" s="434"/>
      <c r="K41" s="434"/>
      <c r="L41" s="434"/>
      <c r="M41" s="434"/>
      <c r="N41" s="434"/>
      <c r="O41" s="434"/>
      <c r="P41" s="434"/>
      <c r="Q41" s="434"/>
      <c r="R41" s="434"/>
      <c r="S41" s="277">
        <f>S40/A36</f>
        <v>3.3846153846153846</v>
      </c>
    </row>
  </sheetData>
  <sheetProtection selectLockedCells="1"/>
  <mergeCells count="13">
    <mergeCell ref="A41:R41"/>
    <mergeCell ref="A9:T9"/>
    <mergeCell ref="T1:W1"/>
    <mergeCell ref="T2:W2"/>
    <mergeCell ref="T3:W3"/>
    <mergeCell ref="T4:W4"/>
    <mergeCell ref="A40:R40"/>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3">
    <dataValidation type="whole" showErrorMessage="1" error="DATO INVÁLIDO_x000a_Tenga en cuenta que la escala de calificación va de 1 a 5" sqref="C34:F39 G11:Q39" xr:uid="{00000000-0002-0000-0400-000000000000}">
      <formula1>1</formula1>
      <formula2>5</formula2>
    </dataValidation>
    <dataValidation type="decimal" allowBlank="1" showErrorMessage="1" sqref="C33:E33" xr:uid="{00000000-0002-0000-0400-000001000000}">
      <formula1>1</formula1>
      <formula2>10</formula2>
    </dataValidation>
    <dataValidation type="decimal" allowBlank="1" showInputMessage="1" showErrorMessage="1" prompt="DATO INVÁLIDO_x000a_Tenga en cuenta que la escala de calificación va de 1 a 5" sqref="C11:F11 C13:F21 C23:F26 F27:F28 C29:F29 F30 C31:F31 F32:F33" xr:uid="{00000000-0002-0000-0400-000002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39</xdr:row>
                <xdr:rowOff>0</xdr:rowOff>
              </from>
              <to>
                <xdr:col>19</xdr:col>
                <xdr:colOff>906780</xdr:colOff>
                <xdr:row>39</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39</xdr:row>
                <xdr:rowOff>0</xdr:rowOff>
              </from>
              <to>
                <xdr:col>19</xdr:col>
                <xdr:colOff>899160</xdr:colOff>
                <xdr:row>39</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5">
            <anchor moveWithCells="1">
              <from>
                <xdr:col>19</xdr:col>
                <xdr:colOff>617220</xdr:colOff>
                <xdr:row>35</xdr:row>
                <xdr:rowOff>160020</xdr:rowOff>
              </from>
              <to>
                <xdr:col>19</xdr:col>
                <xdr:colOff>906780</xdr:colOff>
                <xdr:row>35</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26">
            <anchor moveWithCells="1">
              <from>
                <xdr:col>19</xdr:col>
                <xdr:colOff>617220</xdr:colOff>
                <xdr:row>34</xdr:row>
                <xdr:rowOff>160020</xdr:rowOff>
              </from>
              <to>
                <xdr:col>19</xdr:col>
                <xdr:colOff>906780</xdr:colOff>
                <xdr:row>34</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7" name="CheckBox25">
          <controlPr defaultSize="0" autoLine="0" r:id="rId5">
            <anchor moveWithCells="1">
              <from>
                <xdr:col>19</xdr:col>
                <xdr:colOff>617220</xdr:colOff>
                <xdr:row>33</xdr:row>
                <xdr:rowOff>160020</xdr:rowOff>
              </from>
              <to>
                <xdr:col>19</xdr:col>
                <xdr:colOff>906780</xdr:colOff>
                <xdr:row>33</xdr:row>
                <xdr:rowOff>419100</xdr:rowOff>
              </to>
            </anchor>
          </controlPr>
        </control>
      </mc:Choice>
      <mc:Fallback>
        <control shapeId="3097" r:id="rId27" name="CheckBox25"/>
      </mc:Fallback>
    </mc:AlternateContent>
    <mc:AlternateContent xmlns:mc="http://schemas.openxmlformats.org/markup-compatibility/2006">
      <mc:Choice Requires="x14">
        <control shapeId="3096" r:id="rId28" name="CheckBox24">
          <controlPr defaultSize="0" autoLine="0" r:id="rId5">
            <anchor moveWithCells="1">
              <from>
                <xdr:col>19</xdr:col>
                <xdr:colOff>617220</xdr:colOff>
                <xdr:row>32</xdr:row>
                <xdr:rowOff>160020</xdr:rowOff>
              </from>
              <to>
                <xdr:col>19</xdr:col>
                <xdr:colOff>906780</xdr:colOff>
                <xdr:row>32</xdr:row>
                <xdr:rowOff>419100</xdr:rowOff>
              </to>
            </anchor>
          </controlPr>
        </control>
      </mc:Choice>
      <mc:Fallback>
        <control shapeId="3096" r:id="rId28" name="CheckBox24"/>
      </mc:Fallback>
    </mc:AlternateContent>
    <mc:AlternateContent xmlns:mc="http://schemas.openxmlformats.org/markup-compatibility/2006">
      <mc:Choice Requires="x14">
        <control shapeId="3095" r:id="rId29" name="CheckBox23">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5" r:id="rId29" name="CheckBox23"/>
      </mc:Fallback>
    </mc:AlternateContent>
    <mc:AlternateContent xmlns:mc="http://schemas.openxmlformats.org/markup-compatibility/2006">
      <mc:Choice Requires="x14">
        <control shapeId="3094" r:id="rId30" name="CheckBox22">
          <controlPr defaultSize="0" autoLine="0" r:id="rId26">
            <anchor moveWithCells="1">
              <from>
                <xdr:col>19</xdr:col>
                <xdr:colOff>617220</xdr:colOff>
                <xdr:row>30</xdr:row>
                <xdr:rowOff>160020</xdr:rowOff>
              </from>
              <to>
                <xdr:col>19</xdr:col>
                <xdr:colOff>906780</xdr:colOff>
                <xdr:row>30</xdr:row>
                <xdr:rowOff>419100</xdr:rowOff>
              </to>
            </anchor>
          </controlPr>
        </control>
      </mc:Choice>
      <mc:Fallback>
        <control shapeId="3094" r:id="rId30" name="CheckBox22"/>
      </mc:Fallback>
    </mc:AlternateContent>
    <mc:AlternateContent xmlns:mc="http://schemas.openxmlformats.org/markup-compatibility/2006">
      <mc:Choice Requires="x14">
        <control shapeId="3093" r:id="rId31" name="CheckBox21">
          <controlPr defaultSize="0" autoLine="0" r:id="rId5">
            <anchor moveWithCells="1">
              <from>
                <xdr:col>19</xdr:col>
                <xdr:colOff>617220</xdr:colOff>
                <xdr:row>29</xdr:row>
                <xdr:rowOff>160020</xdr:rowOff>
              </from>
              <to>
                <xdr:col>19</xdr:col>
                <xdr:colOff>906780</xdr:colOff>
                <xdr:row>29</xdr:row>
                <xdr:rowOff>419100</xdr:rowOff>
              </to>
            </anchor>
          </controlPr>
        </control>
      </mc:Choice>
      <mc:Fallback>
        <control shapeId="3093" r:id="rId31" name="CheckBox21"/>
      </mc:Fallback>
    </mc:AlternateContent>
    <mc:AlternateContent xmlns:mc="http://schemas.openxmlformats.org/markup-compatibility/2006">
      <mc:Choice Requires="x14">
        <control shapeId="3092" r:id="rId32" name="CheckBox20">
          <controlPr defaultSize="0" autoLine="0" r:id="rId26">
            <anchor moveWithCells="1">
              <from>
                <xdr:col>19</xdr:col>
                <xdr:colOff>617220</xdr:colOff>
                <xdr:row>28</xdr:row>
                <xdr:rowOff>160020</xdr:rowOff>
              </from>
              <to>
                <xdr:col>19</xdr:col>
                <xdr:colOff>906780</xdr:colOff>
                <xdr:row>28</xdr:row>
                <xdr:rowOff>419100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5">
            <anchor moveWithCells="1">
              <from>
                <xdr:col>19</xdr:col>
                <xdr:colOff>617220</xdr:colOff>
                <xdr:row>25</xdr:row>
                <xdr:rowOff>160020</xdr:rowOff>
              </from>
              <to>
                <xdr:col>19</xdr:col>
                <xdr:colOff>906780</xdr:colOff>
                <xdr:row>25</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5">
            <anchor moveWithCells="1">
              <from>
                <xdr:col>19</xdr:col>
                <xdr:colOff>617220</xdr:colOff>
                <xdr:row>23</xdr:row>
                <xdr:rowOff>160020</xdr:rowOff>
              </from>
              <to>
                <xdr:col>19</xdr:col>
                <xdr:colOff>906780</xdr:colOff>
                <xdr:row>23</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5">
            <anchor moveWithCells="1">
              <from>
                <xdr:col>19</xdr:col>
                <xdr:colOff>617220</xdr:colOff>
                <xdr:row>22</xdr:row>
                <xdr:rowOff>160020</xdr:rowOff>
              </from>
              <to>
                <xdr:col>19</xdr:col>
                <xdr:colOff>906780</xdr:colOff>
                <xdr:row>22</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26">
            <anchor moveWithCells="1">
              <from>
                <xdr:col>19</xdr:col>
                <xdr:colOff>617220</xdr:colOff>
                <xdr:row>21</xdr:row>
                <xdr:rowOff>0</xdr:rowOff>
              </from>
              <to>
                <xdr:col>19</xdr:col>
                <xdr:colOff>906780</xdr:colOff>
                <xdr:row>21</xdr:row>
                <xdr:rowOff>259080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26">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5">
            <anchor moveWithCells="1">
              <from>
                <xdr:col>19</xdr:col>
                <xdr:colOff>617220</xdr:colOff>
                <xdr:row>19</xdr:row>
                <xdr:rowOff>160020</xdr:rowOff>
              </from>
              <to>
                <xdr:col>19</xdr:col>
                <xdr:colOff>906780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26">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26">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26">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26">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6"/>
      <c r="B1" s="452" t="s">
        <v>15</v>
      </c>
      <c r="C1" s="453"/>
      <c r="D1" s="3" t="s">
        <v>16</v>
      </c>
      <c r="E1" s="457"/>
    </row>
    <row r="2" spans="1:5" ht="15" customHeight="1" x14ac:dyDescent="0.3">
      <c r="A2" s="456"/>
      <c r="B2" s="454"/>
      <c r="C2" s="455"/>
      <c r="D2" s="3" t="s">
        <v>2</v>
      </c>
      <c r="E2" s="457"/>
    </row>
    <row r="3" spans="1:5" ht="30" customHeight="1" x14ac:dyDescent="0.3">
      <c r="A3" s="456"/>
      <c r="B3" s="452" t="s">
        <v>17</v>
      </c>
      <c r="C3" s="453"/>
      <c r="D3" s="3" t="s">
        <v>18</v>
      </c>
      <c r="E3" s="457"/>
    </row>
    <row r="4" spans="1:5" ht="15" customHeight="1" x14ac:dyDescent="0.3">
      <c r="A4" s="456"/>
      <c r="B4" s="454"/>
      <c r="C4" s="455"/>
      <c r="D4" s="3" t="s">
        <v>5</v>
      </c>
      <c r="E4" s="457"/>
    </row>
    <row r="5" spans="1:5" ht="15" thickBot="1" x14ac:dyDescent="0.35"/>
    <row r="6" spans="1:5" x14ac:dyDescent="0.3">
      <c r="A6" s="402" t="s">
        <v>19</v>
      </c>
      <c r="B6" s="403"/>
      <c r="C6" s="403"/>
      <c r="D6" s="403"/>
      <c r="E6" s="403"/>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61"/>
      <c r="B1" s="361" t="s">
        <v>0</v>
      </c>
      <c r="C1" s="362"/>
      <c r="D1" s="362"/>
      <c r="E1" s="362"/>
      <c r="F1" s="28" t="s">
        <v>1</v>
      </c>
      <c r="G1" s="465"/>
    </row>
    <row r="2" spans="1:7" x14ac:dyDescent="0.3">
      <c r="A2" s="462"/>
      <c r="B2" s="464"/>
      <c r="C2" s="449"/>
      <c r="D2" s="449"/>
      <c r="E2" s="449"/>
      <c r="F2" s="27" t="s">
        <v>31</v>
      </c>
      <c r="G2" s="466"/>
    </row>
    <row r="3" spans="1:7" x14ac:dyDescent="0.3">
      <c r="A3" s="462"/>
      <c r="B3" s="468" t="s">
        <v>32</v>
      </c>
      <c r="C3" s="469"/>
      <c r="D3" s="469"/>
      <c r="E3" s="469"/>
      <c r="F3" s="27" t="s">
        <v>4</v>
      </c>
      <c r="G3" s="466"/>
    </row>
    <row r="4" spans="1:7" ht="15" thickBot="1" x14ac:dyDescent="0.35">
      <c r="A4" s="463"/>
      <c r="B4" s="367"/>
      <c r="C4" s="368"/>
      <c r="D4" s="368"/>
      <c r="E4" s="368"/>
      <c r="F4" s="29" t="s">
        <v>5</v>
      </c>
      <c r="G4" s="467"/>
    </row>
    <row r="5" spans="1:7" ht="15" thickBot="1" x14ac:dyDescent="0.35"/>
    <row r="6" spans="1:7" s="36" customFormat="1" ht="15.6" x14ac:dyDescent="0.3">
      <c r="A6" s="470" t="s">
        <v>33</v>
      </c>
      <c r="B6" s="471"/>
      <c r="C6" s="471"/>
      <c r="D6" s="471"/>
      <c r="E6" s="471"/>
      <c r="F6" s="471"/>
      <c r="G6" s="472"/>
    </row>
    <row r="7" spans="1:7" ht="31.5" customHeight="1" x14ac:dyDescent="0.3">
      <c r="A7" s="22" t="s">
        <v>34</v>
      </c>
      <c r="B7" s="17" t="s">
        <v>35</v>
      </c>
      <c r="C7" s="33" t="s">
        <v>36</v>
      </c>
      <c r="D7" s="23" t="s">
        <v>37</v>
      </c>
      <c r="E7" s="17" t="s">
        <v>38</v>
      </c>
      <c r="F7" s="18" t="s">
        <v>39</v>
      </c>
      <c r="G7" s="18" t="s">
        <v>40</v>
      </c>
    </row>
    <row r="8" spans="1:7" ht="33" customHeight="1" x14ac:dyDescent="0.3">
      <c r="A8" s="458"/>
      <c r="B8" s="8"/>
      <c r="C8" s="8"/>
      <c r="D8" s="8"/>
      <c r="E8" s="8"/>
      <c r="F8" s="8"/>
      <c r="G8" s="9"/>
    </row>
    <row r="9" spans="1:7" ht="33" customHeight="1" x14ac:dyDescent="0.3">
      <c r="A9" s="459"/>
      <c r="B9" s="8"/>
      <c r="C9" s="8"/>
      <c r="D9" s="8"/>
      <c r="E9" s="8"/>
      <c r="F9" s="8"/>
      <c r="G9" s="9"/>
    </row>
    <row r="10" spans="1:7" ht="33" customHeight="1" x14ac:dyDescent="0.3">
      <c r="A10" s="459"/>
      <c r="B10" s="8"/>
      <c r="C10" s="8"/>
      <c r="D10" s="8"/>
      <c r="E10" s="8"/>
      <c r="F10" s="8"/>
      <c r="G10" s="9"/>
    </row>
    <row r="11" spans="1:7" ht="33" customHeight="1" x14ac:dyDescent="0.3">
      <c r="A11" s="459"/>
      <c r="B11" s="8"/>
      <c r="C11" s="8"/>
      <c r="D11" s="8"/>
      <c r="E11" s="8"/>
      <c r="F11" s="8"/>
      <c r="G11" s="9"/>
    </row>
    <row r="12" spans="1:7" ht="33" customHeight="1" x14ac:dyDescent="0.3">
      <c r="A12" s="459"/>
      <c r="B12" s="8"/>
      <c r="C12" s="8"/>
      <c r="D12" s="8"/>
      <c r="E12" s="8"/>
      <c r="F12" s="8"/>
      <c r="G12" s="9"/>
    </row>
    <row r="13" spans="1:7" ht="33" customHeight="1" x14ac:dyDescent="0.3">
      <c r="A13" s="459"/>
      <c r="B13" s="8"/>
      <c r="C13" s="8"/>
      <c r="D13" s="8"/>
      <c r="E13" s="8"/>
      <c r="F13" s="8"/>
      <c r="G13" s="9"/>
    </row>
    <row r="14" spans="1:7" ht="33" customHeight="1" x14ac:dyDescent="0.3">
      <c r="A14" s="459"/>
      <c r="B14" s="8"/>
      <c r="C14" s="8"/>
      <c r="D14" s="8"/>
      <c r="E14" s="8"/>
      <c r="F14" s="8"/>
      <c r="G14" s="9"/>
    </row>
    <row r="15" spans="1:7" ht="33" customHeight="1" x14ac:dyDescent="0.3">
      <c r="A15" s="459"/>
      <c r="B15" s="8"/>
      <c r="C15" s="8"/>
      <c r="D15" s="8"/>
      <c r="E15" s="8"/>
      <c r="F15" s="8"/>
      <c r="G15" s="9"/>
    </row>
    <row r="16" spans="1:7" ht="33" customHeight="1" x14ac:dyDescent="0.3">
      <c r="A16" s="459"/>
      <c r="B16" s="8"/>
      <c r="C16" s="8"/>
      <c r="D16" s="8"/>
      <c r="E16" s="8"/>
      <c r="F16" s="8"/>
      <c r="G16" s="9"/>
    </row>
    <row r="17" spans="1:7" ht="33" customHeight="1" x14ac:dyDescent="0.3">
      <c r="A17" s="459"/>
      <c r="B17" s="8"/>
      <c r="C17" s="8"/>
      <c r="D17" s="8"/>
      <c r="E17" s="8"/>
      <c r="F17" s="8"/>
      <c r="G17" s="9"/>
    </row>
    <row r="18" spans="1:7" ht="33" customHeight="1" thickBot="1" x14ac:dyDescent="0.35">
      <c r="A18" s="46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G8" sqref="G8"/>
    </sheetView>
  </sheetViews>
  <sheetFormatPr baseColWidth="10" defaultRowHeight="14.4" x14ac:dyDescent="0.3"/>
  <cols>
    <col min="1" max="1" width="30.44140625" customWidth="1"/>
    <col min="2" max="2" width="78.88671875" customWidth="1"/>
    <col min="3" max="3" width="10" customWidth="1"/>
    <col min="4" max="4" width="20.109375" style="271" customWidth="1"/>
    <col min="5" max="5" width="15.88671875" customWidth="1"/>
  </cols>
  <sheetData>
    <row r="1" spans="1:5" x14ac:dyDescent="0.3">
      <c r="A1" s="479"/>
      <c r="B1" s="431" t="str">
        <f>CONTEXTO!B1</f>
        <v xml:space="preserve">PROCESO: </v>
      </c>
      <c r="C1" s="30" t="s">
        <v>80</v>
      </c>
      <c r="D1" s="264" t="s">
        <v>474</v>
      </c>
      <c r="E1" s="504"/>
    </row>
    <row r="2" spans="1:5" x14ac:dyDescent="0.3">
      <c r="A2" s="480"/>
      <c r="B2" s="432"/>
      <c r="C2" s="31" t="s">
        <v>2</v>
      </c>
      <c r="D2" s="109">
        <v>5</v>
      </c>
      <c r="E2" s="505"/>
    </row>
    <row r="3" spans="1:5" x14ac:dyDescent="0.3">
      <c r="A3" s="480"/>
      <c r="B3" s="482" t="s">
        <v>372</v>
      </c>
      <c r="C3" s="31" t="s">
        <v>81</v>
      </c>
      <c r="D3" s="282" t="s">
        <v>470</v>
      </c>
      <c r="E3" s="505"/>
    </row>
    <row r="4" spans="1:5" ht="15" thickBot="1" x14ac:dyDescent="0.35">
      <c r="A4" s="481"/>
      <c r="B4" s="483"/>
      <c r="C4" s="269" t="s">
        <v>5</v>
      </c>
      <c r="D4" s="110" t="s">
        <v>378</v>
      </c>
      <c r="E4" s="506"/>
    </row>
    <row r="5" spans="1:5" ht="15" thickBot="1" x14ac:dyDescent="0.35">
      <c r="A5" s="484"/>
      <c r="B5" s="392"/>
      <c r="C5" s="392"/>
      <c r="D5" s="392"/>
      <c r="E5" s="392"/>
    </row>
    <row r="6" spans="1:5" x14ac:dyDescent="0.3">
      <c r="A6" s="485" t="str">
        <f>+CONTEXTO!A8</f>
        <v>PROCESO: GESTIÓN DE  INNOVACION Y TIC</v>
      </c>
      <c r="B6" s="486"/>
      <c r="C6" s="486"/>
      <c r="D6" s="486"/>
      <c r="E6" s="487"/>
    </row>
    <row r="7" spans="1:5" x14ac:dyDescent="0.3">
      <c r="A7" s="488"/>
      <c r="B7" s="489"/>
      <c r="C7" s="489"/>
      <c r="D7" s="489"/>
      <c r="E7" s="490"/>
    </row>
    <row r="8" spans="1:5" ht="30.75" customHeight="1" x14ac:dyDescent="0.3">
      <c r="A8" s="491" t="str">
        <f>+CONTEXTO!A9</f>
        <v>OBJETIVO: PROMOVER LA TRANSFORMACIÓN DIGITAL EN LA CIUDAD DE IBAGUÉ, MEDIANTE LA IMPLEMENTACIÓN DE ESTRATEGIAS INNOVADORAS QUE IMPULSEN EL USO Y LA APROPIACIÓN DE TECNOLOGÍAS DE INFORMACIÓN, ASEGURANDO EL ACCESO EQUITATIVO A LAS TIC PARA TODOS LOS CIUDADANOS, PROMOVIENDO ASÍ SU PARTICIPACIÓN ACTIVA EN LA SOCIEDAD DIGITAL Y FORTALECIENDO LA POSICIÓN DE LA CIUDAD EN CIENCIA, TECNOLOGÍA E INNOVACIÓN, CON EL PROPÓSITO DE REDUCIR LA BRECHA DIGITAL Y AUMENTAR EL ÍNDICE DE GOBIERNO DIGITAL EN EL COMPONENTE DE TIC PARA LA SOCIEDAD 63%.</v>
      </c>
      <c r="B8" s="492"/>
      <c r="C8" s="492"/>
      <c r="D8" s="492"/>
      <c r="E8" s="493"/>
    </row>
    <row r="9" spans="1:5" ht="30.75" customHeight="1" thickBot="1" x14ac:dyDescent="0.35">
      <c r="A9" s="494"/>
      <c r="B9" s="495"/>
      <c r="C9" s="495"/>
      <c r="D9" s="495"/>
      <c r="E9" s="496"/>
    </row>
    <row r="10" spans="1:5" ht="15" thickBot="1" x14ac:dyDescent="0.35">
      <c r="A10" s="497"/>
      <c r="B10" s="497"/>
      <c r="C10" s="497"/>
      <c r="D10" s="497"/>
      <c r="E10" s="497"/>
    </row>
    <row r="11" spans="1:5" ht="27.75" customHeight="1" x14ac:dyDescent="0.3">
      <c r="A11" s="498" t="s">
        <v>363</v>
      </c>
      <c r="B11" s="500" t="s">
        <v>362</v>
      </c>
      <c r="C11" s="500"/>
      <c r="D11" s="502" t="s">
        <v>364</v>
      </c>
      <c r="E11" s="503"/>
    </row>
    <row r="12" spans="1:5" x14ac:dyDescent="0.3">
      <c r="A12" s="499"/>
      <c r="B12" s="501"/>
      <c r="C12" s="501"/>
      <c r="D12" s="101" t="s">
        <v>89</v>
      </c>
      <c r="E12" s="266" t="s">
        <v>90</v>
      </c>
    </row>
    <row r="13" spans="1:5" ht="33" customHeight="1" x14ac:dyDescent="0.3">
      <c r="A13" s="473"/>
      <c r="B13" s="476" t="s">
        <v>309</v>
      </c>
      <c r="C13" s="477"/>
      <c r="D13" s="218"/>
      <c r="E13" s="270"/>
    </row>
    <row r="14" spans="1:5" ht="33" customHeight="1" x14ac:dyDescent="0.3">
      <c r="A14" s="474"/>
      <c r="B14" s="476" t="s">
        <v>313</v>
      </c>
      <c r="C14" s="477"/>
      <c r="D14" s="218"/>
      <c r="E14" s="270"/>
    </row>
    <row r="15" spans="1:5" ht="33" customHeight="1" x14ac:dyDescent="0.3">
      <c r="A15" s="474"/>
      <c r="B15" s="476" t="s">
        <v>310</v>
      </c>
      <c r="C15" s="477"/>
      <c r="D15" s="218"/>
      <c r="E15" s="270"/>
    </row>
    <row r="16" spans="1:5" ht="33" customHeight="1" x14ac:dyDescent="0.3">
      <c r="A16" s="474"/>
      <c r="B16" s="476" t="s">
        <v>311</v>
      </c>
      <c r="C16" s="477"/>
      <c r="D16" s="218"/>
      <c r="E16" s="270"/>
    </row>
    <row r="17" spans="1:5" ht="33" customHeight="1" x14ac:dyDescent="0.3">
      <c r="A17" s="474"/>
      <c r="B17" s="476" t="s">
        <v>312</v>
      </c>
      <c r="C17" s="477"/>
      <c r="D17" s="218"/>
      <c r="E17" s="270"/>
    </row>
    <row r="18" spans="1:5" ht="33" customHeight="1" x14ac:dyDescent="0.3">
      <c r="A18" s="474"/>
      <c r="B18" s="476" t="s">
        <v>314</v>
      </c>
      <c r="C18" s="477"/>
      <c r="D18" s="218"/>
      <c r="E18" s="270"/>
    </row>
    <row r="19" spans="1:5" ht="33" customHeight="1" x14ac:dyDescent="0.3">
      <c r="A19" s="474"/>
      <c r="B19" s="476" t="s">
        <v>315</v>
      </c>
      <c r="C19" s="477"/>
      <c r="D19" s="218"/>
      <c r="E19" s="270"/>
    </row>
    <row r="20" spans="1:5" ht="33" customHeight="1" x14ac:dyDescent="0.3">
      <c r="A20" s="474"/>
      <c r="B20" s="476" t="s">
        <v>316</v>
      </c>
      <c r="C20" s="477"/>
      <c r="D20" s="218"/>
      <c r="E20" s="270"/>
    </row>
    <row r="21" spans="1:5" ht="33" customHeight="1" x14ac:dyDescent="0.3">
      <c r="A21" s="474"/>
      <c r="B21" s="476" t="s">
        <v>317</v>
      </c>
      <c r="C21" s="477"/>
      <c r="D21" s="218"/>
      <c r="E21" s="270"/>
    </row>
    <row r="22" spans="1:5" ht="33" customHeight="1" x14ac:dyDescent="0.3">
      <c r="A22" s="474"/>
      <c r="B22" s="476" t="s">
        <v>318</v>
      </c>
      <c r="C22" s="477"/>
      <c r="D22" s="218"/>
      <c r="E22" s="270"/>
    </row>
    <row r="23" spans="1:5" ht="33" customHeight="1" x14ac:dyDescent="0.3">
      <c r="A23" s="474"/>
      <c r="B23" s="476" t="s">
        <v>319</v>
      </c>
      <c r="C23" s="477"/>
      <c r="D23" s="218"/>
      <c r="E23" s="270"/>
    </row>
    <row r="24" spans="1:5" ht="33" customHeight="1" x14ac:dyDescent="0.3">
      <c r="A24" s="474"/>
      <c r="B24" s="476" t="s">
        <v>320</v>
      </c>
      <c r="C24" s="477"/>
      <c r="D24" s="218"/>
      <c r="E24" s="270"/>
    </row>
    <row r="25" spans="1:5" ht="33" customHeight="1" x14ac:dyDescent="0.3">
      <c r="A25" s="474"/>
      <c r="B25" s="476" t="s">
        <v>321</v>
      </c>
      <c r="C25" s="477"/>
      <c r="D25" s="218"/>
      <c r="E25" s="270"/>
    </row>
    <row r="26" spans="1:5" ht="33" customHeight="1" x14ac:dyDescent="0.3">
      <c r="A26" s="474"/>
      <c r="B26" s="476" t="s">
        <v>322</v>
      </c>
      <c r="C26" s="477"/>
      <c r="D26" s="218"/>
      <c r="E26" s="270"/>
    </row>
    <row r="27" spans="1:5" ht="33" customHeight="1" x14ac:dyDescent="0.3">
      <c r="A27" s="474"/>
      <c r="B27" s="476" t="s">
        <v>323</v>
      </c>
      <c r="C27" s="477"/>
      <c r="D27" s="218"/>
      <c r="E27" s="270"/>
    </row>
    <row r="28" spans="1:5" ht="33" customHeight="1" x14ac:dyDescent="0.3">
      <c r="A28" s="474"/>
      <c r="B28" s="476" t="s">
        <v>324</v>
      </c>
      <c r="C28" s="477"/>
      <c r="D28" s="218"/>
      <c r="E28" s="270"/>
    </row>
    <row r="29" spans="1:5" ht="33" customHeight="1" x14ac:dyDescent="0.3">
      <c r="A29" s="474"/>
      <c r="B29" s="476" t="s">
        <v>325</v>
      </c>
      <c r="C29" s="477"/>
      <c r="D29" s="218"/>
      <c r="E29" s="270"/>
    </row>
    <row r="30" spans="1:5" ht="33" customHeight="1" x14ac:dyDescent="0.3">
      <c r="A30" s="474"/>
      <c r="B30" s="476" t="s">
        <v>326</v>
      </c>
      <c r="C30" s="477"/>
      <c r="D30" s="218"/>
      <c r="E30" s="270"/>
    </row>
    <row r="31" spans="1:5" ht="33" customHeight="1" x14ac:dyDescent="0.3">
      <c r="A31" s="474"/>
      <c r="B31" s="438" t="s">
        <v>327</v>
      </c>
      <c r="C31" s="438"/>
      <c r="D31" s="218"/>
      <c r="E31" s="270"/>
    </row>
    <row r="32" spans="1:5" ht="33" customHeight="1" x14ac:dyDescent="0.3">
      <c r="A32" s="474"/>
      <c r="B32" s="476" t="s">
        <v>328</v>
      </c>
      <c r="C32" s="477"/>
      <c r="D32" s="218"/>
      <c r="E32" s="270"/>
    </row>
    <row r="33" spans="1:5" ht="22.5" customHeight="1" x14ac:dyDescent="0.3">
      <c r="A33" s="474"/>
      <c r="B33" s="507" t="s">
        <v>361</v>
      </c>
      <c r="C33" s="507"/>
      <c r="D33" s="507"/>
      <c r="E33" s="508"/>
    </row>
    <row r="34" spans="1:5" ht="33" customHeight="1" x14ac:dyDescent="0.3">
      <c r="A34" s="474"/>
      <c r="B34" s="438" t="s">
        <v>350</v>
      </c>
      <c r="C34" s="438"/>
      <c r="D34" s="218"/>
      <c r="E34" s="267"/>
    </row>
    <row r="35" spans="1:5" ht="33" customHeight="1" x14ac:dyDescent="0.3">
      <c r="A35" s="474"/>
      <c r="B35" s="438" t="s">
        <v>347</v>
      </c>
      <c r="C35" s="438"/>
      <c r="D35" s="218"/>
      <c r="E35" s="267"/>
    </row>
    <row r="36" spans="1:5" ht="33" customHeight="1" x14ac:dyDescent="0.3">
      <c r="A36" s="474"/>
      <c r="B36" s="438" t="s">
        <v>348</v>
      </c>
      <c r="C36" s="438"/>
      <c r="D36" s="218"/>
      <c r="E36" s="267"/>
    </row>
    <row r="37" spans="1:5" ht="33" customHeight="1" x14ac:dyDescent="0.3">
      <c r="A37" s="474"/>
      <c r="B37" s="438" t="s">
        <v>349</v>
      </c>
      <c r="C37" s="438"/>
      <c r="D37" s="218"/>
      <c r="E37" s="267"/>
    </row>
    <row r="38" spans="1:5" ht="33" customHeight="1" x14ac:dyDescent="0.3">
      <c r="A38" s="474"/>
      <c r="B38" s="438" t="s">
        <v>351</v>
      </c>
      <c r="C38" s="438"/>
      <c r="D38" s="218"/>
      <c r="E38" s="267"/>
    </row>
    <row r="39" spans="1:5" ht="33" customHeight="1" x14ac:dyDescent="0.3">
      <c r="A39" s="474"/>
      <c r="B39" s="438" t="s">
        <v>352</v>
      </c>
      <c r="C39" s="438"/>
      <c r="D39" s="218"/>
      <c r="E39" s="267"/>
    </row>
    <row r="40" spans="1:5" ht="33" customHeight="1" x14ac:dyDescent="0.3">
      <c r="A40" s="474"/>
      <c r="B40" s="438" t="s">
        <v>353</v>
      </c>
      <c r="C40" s="438"/>
      <c r="D40" s="218"/>
      <c r="E40" s="267"/>
    </row>
    <row r="41" spans="1:5" ht="33" customHeight="1" x14ac:dyDescent="0.3">
      <c r="A41" s="474"/>
      <c r="B41" s="438" t="s">
        <v>354</v>
      </c>
      <c r="C41" s="438"/>
      <c r="D41" s="218"/>
      <c r="E41" s="267"/>
    </row>
    <row r="42" spans="1:5" ht="33" customHeight="1" x14ac:dyDescent="0.3">
      <c r="A42" s="474"/>
      <c r="B42" s="438" t="s">
        <v>355</v>
      </c>
      <c r="C42" s="438"/>
      <c r="D42" s="218"/>
      <c r="E42" s="267"/>
    </row>
    <row r="43" spans="1:5" ht="33" customHeight="1" x14ac:dyDescent="0.3">
      <c r="A43" s="474"/>
      <c r="B43" s="438" t="s">
        <v>356</v>
      </c>
      <c r="C43" s="438"/>
      <c r="D43" s="218"/>
      <c r="E43" s="267"/>
    </row>
    <row r="44" spans="1:5" ht="33" customHeight="1" x14ac:dyDescent="0.3">
      <c r="A44" s="474"/>
      <c r="B44" s="438" t="s">
        <v>357</v>
      </c>
      <c r="C44" s="438"/>
      <c r="D44" s="218"/>
      <c r="E44" s="267"/>
    </row>
    <row r="45" spans="1:5" ht="33" customHeight="1" x14ac:dyDescent="0.3">
      <c r="A45" s="474"/>
      <c r="B45" s="438" t="s">
        <v>358</v>
      </c>
      <c r="C45" s="438"/>
      <c r="D45" s="218"/>
      <c r="E45" s="267"/>
    </row>
    <row r="46" spans="1:5" ht="33" customHeight="1" x14ac:dyDescent="0.3">
      <c r="A46" s="474"/>
      <c r="B46" s="438" t="s">
        <v>359</v>
      </c>
      <c r="C46" s="438"/>
      <c r="D46" s="218"/>
      <c r="E46" s="267"/>
    </row>
    <row r="47" spans="1:5" ht="33" customHeight="1" thickBot="1" x14ac:dyDescent="0.35">
      <c r="A47" s="475"/>
      <c r="B47" s="478" t="s">
        <v>360</v>
      </c>
      <c r="C47" s="478"/>
      <c r="D47" s="222"/>
      <c r="E47" s="268"/>
    </row>
    <row r="49" spans="1:5" ht="15" thickBot="1" x14ac:dyDescent="0.35"/>
    <row r="50" spans="1:5" ht="30.75" customHeight="1" x14ac:dyDescent="0.3">
      <c r="A50" s="498" t="s">
        <v>363</v>
      </c>
      <c r="B50" s="500" t="s">
        <v>362</v>
      </c>
      <c r="C50" s="500"/>
      <c r="D50" s="502" t="s">
        <v>364</v>
      </c>
      <c r="E50" s="503"/>
    </row>
    <row r="51" spans="1:5" x14ac:dyDescent="0.3">
      <c r="A51" s="499"/>
      <c r="B51" s="501"/>
      <c r="C51" s="501"/>
      <c r="D51" s="101" t="s">
        <v>89</v>
      </c>
      <c r="E51" s="266" t="s">
        <v>90</v>
      </c>
    </row>
    <row r="52" spans="1:5" ht="33" customHeight="1" x14ac:dyDescent="0.3">
      <c r="A52" s="474"/>
      <c r="B52" s="438" t="s">
        <v>309</v>
      </c>
      <c r="C52" s="439"/>
      <c r="D52" s="218"/>
      <c r="E52" s="267"/>
    </row>
    <row r="53" spans="1:5" ht="33" customHeight="1" x14ac:dyDescent="0.3">
      <c r="A53" s="474"/>
      <c r="B53" s="438" t="s">
        <v>313</v>
      </c>
      <c r="C53" s="439"/>
      <c r="D53" s="218"/>
      <c r="E53" s="267"/>
    </row>
    <row r="54" spans="1:5" ht="33" customHeight="1" x14ac:dyDescent="0.3">
      <c r="A54" s="474"/>
      <c r="B54" s="438" t="s">
        <v>310</v>
      </c>
      <c r="C54" s="439"/>
      <c r="D54" s="218"/>
      <c r="E54" s="267"/>
    </row>
    <row r="55" spans="1:5" ht="33" customHeight="1" x14ac:dyDescent="0.3">
      <c r="A55" s="474"/>
      <c r="B55" s="438" t="s">
        <v>311</v>
      </c>
      <c r="C55" s="439"/>
      <c r="D55" s="218"/>
      <c r="E55" s="267"/>
    </row>
    <row r="56" spans="1:5" ht="33" customHeight="1" x14ac:dyDescent="0.3">
      <c r="A56" s="474"/>
      <c r="B56" s="438" t="s">
        <v>312</v>
      </c>
      <c r="C56" s="439"/>
      <c r="D56" s="218"/>
      <c r="E56" s="267"/>
    </row>
    <row r="57" spans="1:5" ht="33" customHeight="1" x14ac:dyDescent="0.3">
      <c r="A57" s="474"/>
      <c r="B57" s="438" t="s">
        <v>314</v>
      </c>
      <c r="C57" s="439"/>
      <c r="D57" s="218"/>
      <c r="E57" s="267"/>
    </row>
    <row r="58" spans="1:5" ht="33" customHeight="1" x14ac:dyDescent="0.3">
      <c r="A58" s="474"/>
      <c r="B58" s="438" t="s">
        <v>315</v>
      </c>
      <c r="C58" s="439"/>
      <c r="D58" s="218"/>
      <c r="E58" s="267"/>
    </row>
    <row r="59" spans="1:5" ht="33" customHeight="1" x14ac:dyDescent="0.3">
      <c r="A59" s="474"/>
      <c r="B59" s="438" t="s">
        <v>316</v>
      </c>
      <c r="C59" s="439"/>
      <c r="D59" s="218"/>
      <c r="E59" s="267"/>
    </row>
    <row r="60" spans="1:5" ht="33" customHeight="1" x14ac:dyDescent="0.3">
      <c r="A60" s="474"/>
      <c r="B60" s="438" t="s">
        <v>317</v>
      </c>
      <c r="C60" s="439"/>
      <c r="D60" s="218"/>
      <c r="E60" s="267"/>
    </row>
    <row r="61" spans="1:5" ht="33" customHeight="1" x14ac:dyDescent="0.3">
      <c r="A61" s="474"/>
      <c r="B61" s="438" t="s">
        <v>318</v>
      </c>
      <c r="C61" s="439"/>
      <c r="D61" s="218"/>
      <c r="E61" s="267"/>
    </row>
    <row r="62" spans="1:5" ht="33" customHeight="1" x14ac:dyDescent="0.3">
      <c r="A62" s="474"/>
      <c r="B62" s="438" t="s">
        <v>319</v>
      </c>
      <c r="C62" s="439"/>
      <c r="D62" s="218"/>
      <c r="E62" s="267"/>
    </row>
    <row r="63" spans="1:5" ht="33" customHeight="1" x14ac:dyDescent="0.3">
      <c r="A63" s="474"/>
      <c r="B63" s="438" t="s">
        <v>320</v>
      </c>
      <c r="C63" s="439"/>
      <c r="D63" s="218"/>
      <c r="E63" s="267"/>
    </row>
    <row r="64" spans="1:5" ht="33" customHeight="1" x14ac:dyDescent="0.3">
      <c r="A64" s="474"/>
      <c r="B64" s="438" t="s">
        <v>321</v>
      </c>
      <c r="C64" s="439"/>
      <c r="D64" s="218"/>
      <c r="E64" s="267"/>
    </row>
    <row r="65" spans="1:5" ht="33" customHeight="1" x14ac:dyDescent="0.3">
      <c r="A65" s="474"/>
      <c r="B65" s="438" t="s">
        <v>322</v>
      </c>
      <c r="C65" s="439"/>
      <c r="D65" s="218"/>
      <c r="E65" s="267"/>
    </row>
    <row r="66" spans="1:5" ht="33" customHeight="1" x14ac:dyDescent="0.3">
      <c r="A66" s="474"/>
      <c r="B66" s="438" t="s">
        <v>323</v>
      </c>
      <c r="C66" s="439"/>
      <c r="D66" s="218"/>
      <c r="E66" s="267"/>
    </row>
    <row r="67" spans="1:5" ht="33" customHeight="1" x14ac:dyDescent="0.3">
      <c r="A67" s="474"/>
      <c r="B67" s="438" t="s">
        <v>324</v>
      </c>
      <c r="C67" s="439"/>
      <c r="D67" s="218"/>
      <c r="E67" s="267"/>
    </row>
    <row r="68" spans="1:5" ht="33" customHeight="1" x14ac:dyDescent="0.3">
      <c r="A68" s="474"/>
      <c r="B68" s="438" t="s">
        <v>325</v>
      </c>
      <c r="C68" s="439"/>
      <c r="D68" s="218"/>
      <c r="E68" s="267"/>
    </row>
    <row r="69" spans="1:5" ht="33" customHeight="1" x14ac:dyDescent="0.3">
      <c r="A69" s="474"/>
      <c r="B69" s="438" t="s">
        <v>326</v>
      </c>
      <c r="C69" s="439"/>
      <c r="D69" s="218"/>
      <c r="E69" s="267"/>
    </row>
    <row r="70" spans="1:5" ht="33" customHeight="1" x14ac:dyDescent="0.3">
      <c r="A70" s="474"/>
      <c r="B70" s="438" t="s">
        <v>327</v>
      </c>
      <c r="C70" s="438"/>
      <c r="D70" s="218"/>
      <c r="E70" s="267"/>
    </row>
    <row r="71" spans="1:5" ht="33" customHeight="1" x14ac:dyDescent="0.3">
      <c r="A71" s="474"/>
      <c r="B71" s="438" t="s">
        <v>328</v>
      </c>
      <c r="C71" s="439"/>
      <c r="D71" s="218"/>
      <c r="E71" s="267"/>
    </row>
    <row r="72" spans="1:5" ht="33" customHeight="1" x14ac:dyDescent="0.3">
      <c r="A72" s="474"/>
      <c r="B72" s="507" t="s">
        <v>361</v>
      </c>
      <c r="C72" s="507"/>
      <c r="D72" s="507"/>
      <c r="E72" s="508"/>
    </row>
    <row r="73" spans="1:5" ht="33" customHeight="1" x14ac:dyDescent="0.3">
      <c r="A73" s="474"/>
      <c r="B73" s="438" t="s">
        <v>350</v>
      </c>
      <c r="C73" s="438"/>
      <c r="D73" s="218"/>
      <c r="E73" s="267"/>
    </row>
    <row r="74" spans="1:5" ht="33" customHeight="1" x14ac:dyDescent="0.3">
      <c r="A74" s="474"/>
      <c r="B74" s="438" t="s">
        <v>347</v>
      </c>
      <c r="C74" s="438"/>
      <c r="D74" s="218"/>
      <c r="E74" s="267"/>
    </row>
    <row r="75" spans="1:5" ht="33" customHeight="1" x14ac:dyDescent="0.3">
      <c r="A75" s="474"/>
      <c r="B75" s="438" t="s">
        <v>348</v>
      </c>
      <c r="C75" s="438"/>
      <c r="D75" s="218"/>
      <c r="E75" s="267"/>
    </row>
    <row r="76" spans="1:5" ht="33" customHeight="1" x14ac:dyDescent="0.3">
      <c r="A76" s="474"/>
      <c r="B76" s="438" t="s">
        <v>349</v>
      </c>
      <c r="C76" s="438"/>
      <c r="D76" s="218"/>
      <c r="E76" s="267"/>
    </row>
    <row r="77" spans="1:5" ht="33" customHeight="1" x14ac:dyDescent="0.3">
      <c r="A77" s="474"/>
      <c r="B77" s="438" t="s">
        <v>351</v>
      </c>
      <c r="C77" s="438"/>
      <c r="D77" s="218"/>
      <c r="E77" s="267"/>
    </row>
    <row r="78" spans="1:5" ht="33" customHeight="1" x14ac:dyDescent="0.3">
      <c r="A78" s="474"/>
      <c r="B78" s="438" t="s">
        <v>352</v>
      </c>
      <c r="C78" s="438"/>
      <c r="D78" s="218"/>
      <c r="E78" s="267"/>
    </row>
    <row r="79" spans="1:5" ht="33" customHeight="1" x14ac:dyDescent="0.3">
      <c r="A79" s="474"/>
      <c r="B79" s="438" t="s">
        <v>353</v>
      </c>
      <c r="C79" s="438"/>
      <c r="D79" s="218"/>
      <c r="E79" s="267"/>
    </row>
    <row r="80" spans="1:5" ht="33" customHeight="1" x14ac:dyDescent="0.3">
      <c r="A80" s="474"/>
      <c r="B80" s="438" t="s">
        <v>354</v>
      </c>
      <c r="C80" s="438"/>
      <c r="D80" s="218"/>
      <c r="E80" s="267"/>
    </row>
    <row r="81" spans="1:5" ht="33" customHeight="1" x14ac:dyDescent="0.3">
      <c r="A81" s="474"/>
      <c r="B81" s="438" t="s">
        <v>355</v>
      </c>
      <c r="C81" s="438"/>
      <c r="D81" s="218"/>
      <c r="E81" s="267"/>
    </row>
    <row r="82" spans="1:5" ht="33" customHeight="1" x14ac:dyDescent="0.3">
      <c r="A82" s="474"/>
      <c r="B82" s="438" t="s">
        <v>356</v>
      </c>
      <c r="C82" s="438"/>
      <c r="D82" s="218"/>
      <c r="E82" s="267"/>
    </row>
    <row r="83" spans="1:5" ht="33" customHeight="1" x14ac:dyDescent="0.3">
      <c r="A83" s="474"/>
      <c r="B83" s="438" t="s">
        <v>357</v>
      </c>
      <c r="C83" s="438"/>
      <c r="D83" s="218"/>
      <c r="E83" s="267"/>
    </row>
    <row r="84" spans="1:5" ht="33" customHeight="1" x14ac:dyDescent="0.3">
      <c r="A84" s="474"/>
      <c r="B84" s="438" t="s">
        <v>358</v>
      </c>
      <c r="C84" s="438"/>
      <c r="D84" s="218"/>
      <c r="E84" s="267"/>
    </row>
    <row r="85" spans="1:5" ht="33" customHeight="1" x14ac:dyDescent="0.3">
      <c r="A85" s="474"/>
      <c r="B85" s="438" t="s">
        <v>359</v>
      </c>
      <c r="C85" s="438"/>
      <c r="D85" s="218"/>
      <c r="E85" s="267"/>
    </row>
    <row r="86" spans="1:5" ht="33" customHeight="1" thickBot="1" x14ac:dyDescent="0.35">
      <c r="A86" s="475"/>
      <c r="B86" s="478" t="s">
        <v>360</v>
      </c>
      <c r="C86" s="478"/>
      <c r="D86" s="222"/>
      <c r="E86" s="268"/>
    </row>
    <row r="88" spans="1:5" ht="15" thickBot="1" x14ac:dyDescent="0.35"/>
    <row r="89" spans="1:5" ht="28.5" customHeight="1" x14ac:dyDescent="0.3">
      <c r="A89" s="498" t="s">
        <v>363</v>
      </c>
      <c r="B89" s="500" t="s">
        <v>362</v>
      </c>
      <c r="C89" s="500"/>
      <c r="D89" s="502" t="s">
        <v>364</v>
      </c>
      <c r="E89" s="503"/>
    </row>
    <row r="90" spans="1:5" x14ac:dyDescent="0.3">
      <c r="A90" s="499"/>
      <c r="B90" s="501"/>
      <c r="C90" s="501"/>
      <c r="D90" s="101" t="s">
        <v>89</v>
      </c>
      <c r="E90" s="266" t="s">
        <v>90</v>
      </c>
    </row>
    <row r="91" spans="1:5" ht="33" customHeight="1" x14ac:dyDescent="0.3">
      <c r="A91" s="474"/>
      <c r="B91" s="476" t="s">
        <v>309</v>
      </c>
      <c r="C91" s="477"/>
      <c r="D91" s="218"/>
      <c r="E91" s="270"/>
    </row>
    <row r="92" spans="1:5" ht="33" customHeight="1" x14ac:dyDescent="0.3">
      <c r="A92" s="474"/>
      <c r="B92" s="476" t="s">
        <v>313</v>
      </c>
      <c r="C92" s="477"/>
      <c r="D92" s="218"/>
      <c r="E92" s="270"/>
    </row>
    <row r="93" spans="1:5" ht="33" customHeight="1" x14ac:dyDescent="0.3">
      <c r="A93" s="474"/>
      <c r="B93" s="476" t="s">
        <v>310</v>
      </c>
      <c r="C93" s="477"/>
      <c r="D93" s="218"/>
      <c r="E93" s="270"/>
    </row>
    <row r="94" spans="1:5" ht="33" customHeight="1" x14ac:dyDescent="0.3">
      <c r="A94" s="474"/>
      <c r="B94" s="476" t="s">
        <v>311</v>
      </c>
      <c r="C94" s="477"/>
      <c r="D94" s="218"/>
      <c r="E94" s="270"/>
    </row>
    <row r="95" spans="1:5" ht="33" customHeight="1" x14ac:dyDescent="0.3">
      <c r="A95" s="474"/>
      <c r="B95" s="476" t="s">
        <v>312</v>
      </c>
      <c r="C95" s="477"/>
      <c r="D95" s="218"/>
      <c r="E95" s="270"/>
    </row>
    <row r="96" spans="1:5" ht="33" customHeight="1" x14ac:dyDescent="0.3">
      <c r="A96" s="474"/>
      <c r="B96" s="476" t="s">
        <v>314</v>
      </c>
      <c r="C96" s="477"/>
      <c r="D96" s="218"/>
      <c r="E96" s="270"/>
    </row>
    <row r="97" spans="1:5" ht="33" customHeight="1" x14ac:dyDescent="0.3">
      <c r="A97" s="474"/>
      <c r="B97" s="476" t="s">
        <v>315</v>
      </c>
      <c r="C97" s="477"/>
      <c r="D97" s="218"/>
      <c r="E97" s="270"/>
    </row>
    <row r="98" spans="1:5" ht="33" customHeight="1" x14ac:dyDescent="0.3">
      <c r="A98" s="474"/>
      <c r="B98" s="476" t="s">
        <v>316</v>
      </c>
      <c r="C98" s="477"/>
      <c r="D98" s="218"/>
      <c r="E98" s="270"/>
    </row>
    <row r="99" spans="1:5" ht="33" customHeight="1" x14ac:dyDescent="0.3">
      <c r="A99" s="474"/>
      <c r="B99" s="476" t="s">
        <v>317</v>
      </c>
      <c r="C99" s="477"/>
      <c r="D99" s="218"/>
      <c r="E99" s="270"/>
    </row>
    <row r="100" spans="1:5" ht="33" customHeight="1" x14ac:dyDescent="0.3">
      <c r="A100" s="474"/>
      <c r="B100" s="476" t="s">
        <v>318</v>
      </c>
      <c r="C100" s="477"/>
      <c r="D100" s="218"/>
      <c r="E100" s="270"/>
    </row>
    <row r="101" spans="1:5" ht="33" customHeight="1" x14ac:dyDescent="0.3">
      <c r="A101" s="474"/>
      <c r="B101" s="476" t="s">
        <v>319</v>
      </c>
      <c r="C101" s="477"/>
      <c r="D101" s="218"/>
      <c r="E101" s="270"/>
    </row>
    <row r="102" spans="1:5" ht="33" customHeight="1" x14ac:dyDescent="0.3">
      <c r="A102" s="474"/>
      <c r="B102" s="476" t="s">
        <v>320</v>
      </c>
      <c r="C102" s="477"/>
      <c r="D102" s="218"/>
      <c r="E102" s="270"/>
    </row>
    <row r="103" spans="1:5" ht="33" customHeight="1" x14ac:dyDescent="0.3">
      <c r="A103" s="474"/>
      <c r="B103" s="476" t="s">
        <v>321</v>
      </c>
      <c r="C103" s="477"/>
      <c r="D103" s="218"/>
      <c r="E103" s="270"/>
    </row>
    <row r="104" spans="1:5" ht="33" customHeight="1" x14ac:dyDescent="0.3">
      <c r="A104" s="474"/>
      <c r="B104" s="476" t="s">
        <v>322</v>
      </c>
      <c r="C104" s="477"/>
      <c r="D104" s="218"/>
      <c r="E104" s="270"/>
    </row>
    <row r="105" spans="1:5" ht="33" customHeight="1" x14ac:dyDescent="0.3">
      <c r="A105" s="474"/>
      <c r="B105" s="476" t="s">
        <v>323</v>
      </c>
      <c r="C105" s="477"/>
      <c r="D105" s="218"/>
      <c r="E105" s="270"/>
    </row>
    <row r="106" spans="1:5" ht="33" customHeight="1" x14ac:dyDescent="0.3">
      <c r="A106" s="474"/>
      <c r="B106" s="476" t="s">
        <v>324</v>
      </c>
      <c r="C106" s="477"/>
      <c r="D106" s="218"/>
      <c r="E106" s="270"/>
    </row>
    <row r="107" spans="1:5" ht="33" customHeight="1" x14ac:dyDescent="0.3">
      <c r="A107" s="474"/>
      <c r="B107" s="476" t="s">
        <v>325</v>
      </c>
      <c r="C107" s="477"/>
      <c r="D107" s="218"/>
      <c r="E107" s="270"/>
    </row>
    <row r="108" spans="1:5" ht="33" customHeight="1" x14ac:dyDescent="0.3">
      <c r="A108" s="474"/>
      <c r="B108" s="476" t="s">
        <v>326</v>
      </c>
      <c r="C108" s="477"/>
      <c r="D108" s="218"/>
      <c r="E108" s="270"/>
    </row>
    <row r="109" spans="1:5" ht="33" customHeight="1" x14ac:dyDescent="0.3">
      <c r="A109" s="474"/>
      <c r="B109" s="438" t="s">
        <v>327</v>
      </c>
      <c r="C109" s="438"/>
      <c r="D109" s="218"/>
      <c r="E109" s="270"/>
    </row>
    <row r="110" spans="1:5" ht="33" customHeight="1" x14ac:dyDescent="0.3">
      <c r="A110" s="474"/>
      <c r="B110" s="476" t="s">
        <v>328</v>
      </c>
      <c r="C110" s="477"/>
      <c r="D110" s="218"/>
      <c r="E110" s="270"/>
    </row>
    <row r="111" spans="1:5" ht="33" customHeight="1" x14ac:dyDescent="0.3">
      <c r="A111" s="474"/>
      <c r="B111" s="507" t="s">
        <v>361</v>
      </c>
      <c r="C111" s="507"/>
      <c r="D111" s="507"/>
      <c r="E111" s="508"/>
    </row>
    <row r="112" spans="1:5" ht="33" customHeight="1" x14ac:dyDescent="0.3">
      <c r="A112" s="474"/>
      <c r="B112" s="438" t="s">
        <v>350</v>
      </c>
      <c r="C112" s="438"/>
      <c r="D112" s="218"/>
      <c r="E112" s="267"/>
    </row>
    <row r="113" spans="1:5" ht="33" customHeight="1" x14ac:dyDescent="0.3">
      <c r="A113" s="474"/>
      <c r="B113" s="438" t="s">
        <v>347</v>
      </c>
      <c r="C113" s="438"/>
      <c r="D113" s="218"/>
      <c r="E113" s="267"/>
    </row>
    <row r="114" spans="1:5" ht="33" customHeight="1" x14ac:dyDescent="0.3">
      <c r="A114" s="474"/>
      <c r="B114" s="438" t="s">
        <v>348</v>
      </c>
      <c r="C114" s="438"/>
      <c r="D114" s="218"/>
      <c r="E114" s="267"/>
    </row>
    <row r="115" spans="1:5" ht="33" customHeight="1" x14ac:dyDescent="0.3">
      <c r="A115" s="474"/>
      <c r="B115" s="438" t="s">
        <v>349</v>
      </c>
      <c r="C115" s="438"/>
      <c r="D115" s="218"/>
      <c r="E115" s="267"/>
    </row>
    <row r="116" spans="1:5" ht="33" customHeight="1" x14ac:dyDescent="0.3">
      <c r="A116" s="474"/>
      <c r="B116" s="438" t="s">
        <v>351</v>
      </c>
      <c r="C116" s="438"/>
      <c r="D116" s="218"/>
      <c r="E116" s="267"/>
    </row>
    <row r="117" spans="1:5" ht="33" customHeight="1" x14ac:dyDescent="0.3">
      <c r="A117" s="474"/>
      <c r="B117" s="438" t="s">
        <v>352</v>
      </c>
      <c r="C117" s="438"/>
      <c r="D117" s="218"/>
      <c r="E117" s="267"/>
    </row>
    <row r="118" spans="1:5" ht="33" customHeight="1" x14ac:dyDescent="0.3">
      <c r="A118" s="474"/>
      <c r="B118" s="438" t="s">
        <v>353</v>
      </c>
      <c r="C118" s="438"/>
      <c r="D118" s="218"/>
      <c r="E118" s="267"/>
    </row>
    <row r="119" spans="1:5" ht="33" customHeight="1" x14ac:dyDescent="0.3">
      <c r="A119" s="474"/>
      <c r="B119" s="438" t="s">
        <v>354</v>
      </c>
      <c r="C119" s="438"/>
      <c r="D119" s="218"/>
      <c r="E119" s="267"/>
    </row>
    <row r="120" spans="1:5" ht="33" customHeight="1" x14ac:dyDescent="0.3">
      <c r="A120" s="474"/>
      <c r="B120" s="438" t="s">
        <v>355</v>
      </c>
      <c r="C120" s="438"/>
      <c r="D120" s="218"/>
      <c r="E120" s="267"/>
    </row>
    <row r="121" spans="1:5" ht="33" customHeight="1" x14ac:dyDescent="0.3">
      <c r="A121" s="474"/>
      <c r="B121" s="438" t="s">
        <v>356</v>
      </c>
      <c r="C121" s="438"/>
      <c r="D121" s="218"/>
      <c r="E121" s="267"/>
    </row>
    <row r="122" spans="1:5" ht="33" customHeight="1" x14ac:dyDescent="0.3">
      <c r="A122" s="474"/>
      <c r="B122" s="438" t="s">
        <v>357</v>
      </c>
      <c r="C122" s="438"/>
      <c r="D122" s="218"/>
      <c r="E122" s="267"/>
    </row>
    <row r="123" spans="1:5" ht="33" customHeight="1" x14ac:dyDescent="0.3">
      <c r="A123" s="474"/>
      <c r="B123" s="438" t="s">
        <v>358</v>
      </c>
      <c r="C123" s="438"/>
      <c r="D123" s="218"/>
      <c r="E123" s="267"/>
    </row>
    <row r="124" spans="1:5" ht="33" customHeight="1" x14ac:dyDescent="0.3">
      <c r="A124" s="474"/>
      <c r="B124" s="438" t="s">
        <v>359</v>
      </c>
      <c r="C124" s="438"/>
      <c r="D124" s="218"/>
      <c r="E124" s="267"/>
    </row>
    <row r="125" spans="1:5" ht="33" customHeight="1" thickBot="1" x14ac:dyDescent="0.35">
      <c r="A125" s="475"/>
      <c r="B125" s="478" t="s">
        <v>360</v>
      </c>
      <c r="C125" s="478"/>
      <c r="D125" s="222"/>
      <c r="E125" s="268"/>
    </row>
    <row r="127" spans="1:5" ht="15" thickBot="1" x14ac:dyDescent="0.35"/>
    <row r="128" spans="1:5" ht="30" customHeight="1" x14ac:dyDescent="0.3">
      <c r="A128" s="498" t="s">
        <v>363</v>
      </c>
      <c r="B128" s="500" t="s">
        <v>362</v>
      </c>
      <c r="C128" s="500"/>
      <c r="D128" s="502" t="s">
        <v>364</v>
      </c>
      <c r="E128" s="503"/>
    </row>
    <row r="129" spans="1:5" x14ac:dyDescent="0.3">
      <c r="A129" s="499"/>
      <c r="B129" s="501"/>
      <c r="C129" s="501"/>
      <c r="D129" s="101" t="s">
        <v>89</v>
      </c>
      <c r="E129" s="266" t="s">
        <v>90</v>
      </c>
    </row>
    <row r="130" spans="1:5" ht="33" customHeight="1" x14ac:dyDescent="0.3">
      <c r="A130" s="474"/>
      <c r="B130" s="438" t="s">
        <v>309</v>
      </c>
      <c r="C130" s="439"/>
      <c r="D130" s="218"/>
      <c r="E130" s="267"/>
    </row>
    <row r="131" spans="1:5" ht="33" customHeight="1" x14ac:dyDescent="0.3">
      <c r="A131" s="474"/>
      <c r="B131" s="438" t="s">
        <v>313</v>
      </c>
      <c r="C131" s="439"/>
      <c r="D131" s="218"/>
      <c r="E131" s="267"/>
    </row>
    <row r="132" spans="1:5" ht="33" customHeight="1" x14ac:dyDescent="0.3">
      <c r="A132" s="474"/>
      <c r="B132" s="438" t="s">
        <v>310</v>
      </c>
      <c r="C132" s="439"/>
      <c r="D132" s="218"/>
      <c r="E132" s="267"/>
    </row>
    <row r="133" spans="1:5" ht="33" customHeight="1" x14ac:dyDescent="0.3">
      <c r="A133" s="474"/>
      <c r="B133" s="438" t="s">
        <v>311</v>
      </c>
      <c r="C133" s="439"/>
      <c r="D133" s="218"/>
      <c r="E133" s="267"/>
    </row>
    <row r="134" spans="1:5" ht="33" customHeight="1" x14ac:dyDescent="0.3">
      <c r="A134" s="474"/>
      <c r="B134" s="438" t="s">
        <v>312</v>
      </c>
      <c r="C134" s="439"/>
      <c r="D134" s="218"/>
      <c r="E134" s="267"/>
    </row>
    <row r="135" spans="1:5" ht="33" customHeight="1" x14ac:dyDescent="0.3">
      <c r="A135" s="474"/>
      <c r="B135" s="438" t="s">
        <v>314</v>
      </c>
      <c r="C135" s="439"/>
      <c r="D135" s="218"/>
      <c r="E135" s="267"/>
    </row>
    <row r="136" spans="1:5" ht="33" customHeight="1" x14ac:dyDescent="0.3">
      <c r="A136" s="474"/>
      <c r="B136" s="438" t="s">
        <v>315</v>
      </c>
      <c r="C136" s="439"/>
      <c r="D136" s="218"/>
      <c r="E136" s="267"/>
    </row>
    <row r="137" spans="1:5" ht="33" customHeight="1" x14ac:dyDescent="0.3">
      <c r="A137" s="474"/>
      <c r="B137" s="438" t="s">
        <v>316</v>
      </c>
      <c r="C137" s="439"/>
      <c r="D137" s="218"/>
      <c r="E137" s="267"/>
    </row>
    <row r="138" spans="1:5" ht="33" customHeight="1" x14ac:dyDescent="0.3">
      <c r="A138" s="474"/>
      <c r="B138" s="438" t="s">
        <v>317</v>
      </c>
      <c r="C138" s="439"/>
      <c r="D138" s="218"/>
      <c r="E138" s="267"/>
    </row>
    <row r="139" spans="1:5" ht="33" customHeight="1" x14ac:dyDescent="0.3">
      <c r="A139" s="474"/>
      <c r="B139" s="438" t="s">
        <v>318</v>
      </c>
      <c r="C139" s="439"/>
      <c r="D139" s="218"/>
      <c r="E139" s="267"/>
    </row>
    <row r="140" spans="1:5" ht="33" customHeight="1" x14ac:dyDescent="0.3">
      <c r="A140" s="474"/>
      <c r="B140" s="438" t="s">
        <v>319</v>
      </c>
      <c r="C140" s="439"/>
      <c r="D140" s="218"/>
      <c r="E140" s="267"/>
    </row>
    <row r="141" spans="1:5" ht="33" customHeight="1" x14ac:dyDescent="0.3">
      <c r="A141" s="474"/>
      <c r="B141" s="438" t="s">
        <v>320</v>
      </c>
      <c r="C141" s="439"/>
      <c r="D141" s="218"/>
      <c r="E141" s="267"/>
    </row>
    <row r="142" spans="1:5" ht="33" customHeight="1" x14ac:dyDescent="0.3">
      <c r="A142" s="474"/>
      <c r="B142" s="438" t="s">
        <v>321</v>
      </c>
      <c r="C142" s="439"/>
      <c r="D142" s="218"/>
      <c r="E142" s="267"/>
    </row>
    <row r="143" spans="1:5" ht="33" customHeight="1" x14ac:dyDescent="0.3">
      <c r="A143" s="474"/>
      <c r="B143" s="438" t="s">
        <v>322</v>
      </c>
      <c r="C143" s="439"/>
      <c r="D143" s="218"/>
      <c r="E143" s="267"/>
    </row>
    <row r="144" spans="1:5" ht="33" customHeight="1" x14ac:dyDescent="0.3">
      <c r="A144" s="474"/>
      <c r="B144" s="438" t="s">
        <v>323</v>
      </c>
      <c r="C144" s="439"/>
      <c r="D144" s="218"/>
      <c r="E144" s="267"/>
    </row>
    <row r="145" spans="1:5" ht="33" customHeight="1" x14ac:dyDescent="0.3">
      <c r="A145" s="474"/>
      <c r="B145" s="438" t="s">
        <v>324</v>
      </c>
      <c r="C145" s="439"/>
      <c r="D145" s="218"/>
      <c r="E145" s="267"/>
    </row>
    <row r="146" spans="1:5" ht="33" customHeight="1" x14ac:dyDescent="0.3">
      <c r="A146" s="474"/>
      <c r="B146" s="438" t="s">
        <v>325</v>
      </c>
      <c r="C146" s="439"/>
      <c r="D146" s="218"/>
      <c r="E146" s="267"/>
    </row>
    <row r="147" spans="1:5" ht="33" customHeight="1" x14ac:dyDescent="0.3">
      <c r="A147" s="474"/>
      <c r="B147" s="438" t="s">
        <v>326</v>
      </c>
      <c r="C147" s="439"/>
      <c r="D147" s="218"/>
      <c r="E147" s="267"/>
    </row>
    <row r="148" spans="1:5" ht="33" customHeight="1" x14ac:dyDescent="0.3">
      <c r="A148" s="474"/>
      <c r="B148" s="438" t="s">
        <v>327</v>
      </c>
      <c r="C148" s="438"/>
      <c r="D148" s="218"/>
      <c r="E148" s="267"/>
    </row>
    <row r="149" spans="1:5" ht="33" customHeight="1" x14ac:dyDescent="0.3">
      <c r="A149" s="474"/>
      <c r="B149" s="438" t="s">
        <v>328</v>
      </c>
      <c r="C149" s="439"/>
      <c r="D149" s="218"/>
      <c r="E149" s="267"/>
    </row>
    <row r="150" spans="1:5" ht="33" customHeight="1" x14ac:dyDescent="0.3">
      <c r="A150" s="474"/>
      <c r="B150" s="507" t="s">
        <v>361</v>
      </c>
      <c r="C150" s="507"/>
      <c r="D150" s="507"/>
      <c r="E150" s="508"/>
    </row>
    <row r="151" spans="1:5" ht="33" customHeight="1" x14ac:dyDescent="0.3">
      <c r="A151" s="474"/>
      <c r="B151" s="438" t="s">
        <v>350</v>
      </c>
      <c r="C151" s="438"/>
      <c r="D151" s="218"/>
      <c r="E151" s="267"/>
    </row>
    <row r="152" spans="1:5" ht="33" customHeight="1" x14ac:dyDescent="0.3">
      <c r="A152" s="474"/>
      <c r="B152" s="438" t="s">
        <v>347</v>
      </c>
      <c r="C152" s="438"/>
      <c r="D152" s="218"/>
      <c r="E152" s="267"/>
    </row>
    <row r="153" spans="1:5" ht="33" customHeight="1" x14ac:dyDescent="0.3">
      <c r="A153" s="474"/>
      <c r="B153" s="438" t="s">
        <v>348</v>
      </c>
      <c r="C153" s="438"/>
      <c r="D153" s="218"/>
      <c r="E153" s="267"/>
    </row>
    <row r="154" spans="1:5" ht="33" customHeight="1" x14ac:dyDescent="0.3">
      <c r="A154" s="474"/>
      <c r="B154" s="438" t="s">
        <v>349</v>
      </c>
      <c r="C154" s="438"/>
      <c r="D154" s="218"/>
      <c r="E154" s="267"/>
    </row>
    <row r="155" spans="1:5" ht="33" customHeight="1" x14ac:dyDescent="0.3">
      <c r="A155" s="474"/>
      <c r="B155" s="438" t="s">
        <v>351</v>
      </c>
      <c r="C155" s="438"/>
      <c r="D155" s="218"/>
      <c r="E155" s="267"/>
    </row>
    <row r="156" spans="1:5" ht="33" customHeight="1" x14ac:dyDescent="0.3">
      <c r="A156" s="474"/>
      <c r="B156" s="438" t="s">
        <v>352</v>
      </c>
      <c r="C156" s="438"/>
      <c r="D156" s="218"/>
      <c r="E156" s="267"/>
    </row>
    <row r="157" spans="1:5" ht="33" customHeight="1" x14ac:dyDescent="0.3">
      <c r="A157" s="474"/>
      <c r="B157" s="438" t="s">
        <v>353</v>
      </c>
      <c r="C157" s="438"/>
      <c r="D157" s="218"/>
      <c r="E157" s="267"/>
    </row>
    <row r="158" spans="1:5" ht="33" customHeight="1" x14ac:dyDescent="0.3">
      <c r="A158" s="474"/>
      <c r="B158" s="438" t="s">
        <v>354</v>
      </c>
      <c r="C158" s="438"/>
      <c r="D158" s="218"/>
      <c r="E158" s="267"/>
    </row>
    <row r="159" spans="1:5" ht="33" customHeight="1" x14ac:dyDescent="0.3">
      <c r="A159" s="474"/>
      <c r="B159" s="438" t="s">
        <v>355</v>
      </c>
      <c r="C159" s="438"/>
      <c r="D159" s="218"/>
      <c r="E159" s="267"/>
    </row>
    <row r="160" spans="1:5" ht="33" customHeight="1" x14ac:dyDescent="0.3">
      <c r="A160" s="474"/>
      <c r="B160" s="438" t="s">
        <v>356</v>
      </c>
      <c r="C160" s="438"/>
      <c r="D160" s="218"/>
      <c r="E160" s="267"/>
    </row>
    <row r="161" spans="1:5" ht="33" customHeight="1" x14ac:dyDescent="0.3">
      <c r="A161" s="474"/>
      <c r="B161" s="438" t="s">
        <v>357</v>
      </c>
      <c r="C161" s="438"/>
      <c r="D161" s="218"/>
      <c r="E161" s="267"/>
    </row>
    <row r="162" spans="1:5" ht="33" customHeight="1" x14ac:dyDescent="0.3">
      <c r="A162" s="474"/>
      <c r="B162" s="438" t="s">
        <v>358</v>
      </c>
      <c r="C162" s="438"/>
      <c r="D162" s="218"/>
      <c r="E162" s="267"/>
    </row>
    <row r="163" spans="1:5" ht="33" customHeight="1" x14ac:dyDescent="0.3">
      <c r="A163" s="474"/>
      <c r="B163" s="438" t="s">
        <v>359</v>
      </c>
      <c r="C163" s="438"/>
      <c r="D163" s="218"/>
      <c r="E163" s="267"/>
    </row>
    <row r="164" spans="1:5" ht="33" customHeight="1" thickBot="1" x14ac:dyDescent="0.35">
      <c r="A164" s="475"/>
      <c r="B164" s="478" t="s">
        <v>360</v>
      </c>
      <c r="C164" s="478"/>
      <c r="D164" s="222"/>
      <c r="E164" s="268"/>
    </row>
    <row r="166" spans="1:5" ht="15" thickBot="1" x14ac:dyDescent="0.35"/>
    <row r="167" spans="1:5" ht="30" customHeight="1" x14ac:dyDescent="0.3">
      <c r="A167" s="498" t="s">
        <v>363</v>
      </c>
      <c r="B167" s="500" t="s">
        <v>362</v>
      </c>
      <c r="C167" s="500"/>
      <c r="D167" s="502" t="s">
        <v>364</v>
      </c>
      <c r="E167" s="503"/>
    </row>
    <row r="168" spans="1:5" x14ac:dyDescent="0.3">
      <c r="A168" s="499"/>
      <c r="B168" s="501"/>
      <c r="C168" s="501"/>
      <c r="D168" s="101" t="s">
        <v>89</v>
      </c>
      <c r="E168" s="266" t="s">
        <v>90</v>
      </c>
    </row>
    <row r="169" spans="1:5" ht="33" customHeight="1" x14ac:dyDescent="0.3">
      <c r="A169" s="474"/>
      <c r="B169" s="438" t="s">
        <v>309</v>
      </c>
      <c r="C169" s="439"/>
      <c r="D169" s="218"/>
      <c r="E169" s="267"/>
    </row>
    <row r="170" spans="1:5" ht="33" customHeight="1" x14ac:dyDescent="0.3">
      <c r="A170" s="474"/>
      <c r="B170" s="438" t="s">
        <v>313</v>
      </c>
      <c r="C170" s="439"/>
      <c r="D170" s="218"/>
      <c r="E170" s="267"/>
    </row>
    <row r="171" spans="1:5" ht="33" customHeight="1" x14ac:dyDescent="0.3">
      <c r="A171" s="474"/>
      <c r="B171" s="438" t="s">
        <v>310</v>
      </c>
      <c r="C171" s="439"/>
      <c r="D171" s="218"/>
      <c r="E171" s="267"/>
    </row>
    <row r="172" spans="1:5" ht="33" customHeight="1" x14ac:dyDescent="0.3">
      <c r="A172" s="474"/>
      <c r="B172" s="438" t="s">
        <v>311</v>
      </c>
      <c r="C172" s="439"/>
      <c r="D172" s="218"/>
      <c r="E172" s="267"/>
    </row>
    <row r="173" spans="1:5" ht="33" customHeight="1" x14ac:dyDescent="0.3">
      <c r="A173" s="474"/>
      <c r="B173" s="438" t="s">
        <v>312</v>
      </c>
      <c r="C173" s="439"/>
      <c r="D173" s="218"/>
      <c r="E173" s="267"/>
    </row>
    <row r="174" spans="1:5" ht="33" customHeight="1" x14ac:dyDescent="0.3">
      <c r="A174" s="474"/>
      <c r="B174" s="438" t="s">
        <v>314</v>
      </c>
      <c r="C174" s="439"/>
      <c r="D174" s="218"/>
      <c r="E174" s="267"/>
    </row>
    <row r="175" spans="1:5" ht="33" customHeight="1" x14ac:dyDescent="0.3">
      <c r="A175" s="474"/>
      <c r="B175" s="438" t="s">
        <v>315</v>
      </c>
      <c r="C175" s="439"/>
      <c r="D175" s="218"/>
      <c r="E175" s="267"/>
    </row>
    <row r="176" spans="1:5" ht="33" customHeight="1" x14ac:dyDescent="0.3">
      <c r="A176" s="474"/>
      <c r="B176" s="438" t="s">
        <v>316</v>
      </c>
      <c r="C176" s="439"/>
      <c r="D176" s="218"/>
      <c r="E176" s="267"/>
    </row>
    <row r="177" spans="1:5" ht="33" customHeight="1" x14ac:dyDescent="0.3">
      <c r="A177" s="474"/>
      <c r="B177" s="438" t="s">
        <v>317</v>
      </c>
      <c r="C177" s="439"/>
      <c r="D177" s="218"/>
      <c r="E177" s="267"/>
    </row>
    <row r="178" spans="1:5" ht="33" customHeight="1" x14ac:dyDescent="0.3">
      <c r="A178" s="474"/>
      <c r="B178" s="438" t="s">
        <v>318</v>
      </c>
      <c r="C178" s="439"/>
      <c r="D178" s="218"/>
      <c r="E178" s="267"/>
    </row>
    <row r="179" spans="1:5" ht="33" customHeight="1" x14ac:dyDescent="0.3">
      <c r="A179" s="474"/>
      <c r="B179" s="438" t="s">
        <v>319</v>
      </c>
      <c r="C179" s="439"/>
      <c r="D179" s="218"/>
      <c r="E179" s="267"/>
    </row>
    <row r="180" spans="1:5" ht="33" customHeight="1" x14ac:dyDescent="0.3">
      <c r="A180" s="474"/>
      <c r="B180" s="438" t="s">
        <v>320</v>
      </c>
      <c r="C180" s="439"/>
      <c r="D180" s="218"/>
      <c r="E180" s="267"/>
    </row>
    <row r="181" spans="1:5" ht="33" customHeight="1" x14ac:dyDescent="0.3">
      <c r="A181" s="474"/>
      <c r="B181" s="438" t="s">
        <v>321</v>
      </c>
      <c r="C181" s="439"/>
      <c r="D181" s="218"/>
      <c r="E181" s="267"/>
    </row>
    <row r="182" spans="1:5" ht="33" customHeight="1" x14ac:dyDescent="0.3">
      <c r="A182" s="474"/>
      <c r="B182" s="438" t="s">
        <v>322</v>
      </c>
      <c r="C182" s="439"/>
      <c r="D182" s="218"/>
      <c r="E182" s="267"/>
    </row>
    <row r="183" spans="1:5" ht="33" customHeight="1" x14ac:dyDescent="0.3">
      <c r="A183" s="474"/>
      <c r="B183" s="438" t="s">
        <v>323</v>
      </c>
      <c r="C183" s="439"/>
      <c r="D183" s="218"/>
      <c r="E183" s="267"/>
    </row>
    <row r="184" spans="1:5" ht="33" customHeight="1" x14ac:dyDescent="0.3">
      <c r="A184" s="474"/>
      <c r="B184" s="438" t="s">
        <v>324</v>
      </c>
      <c r="C184" s="439"/>
      <c r="D184" s="218"/>
      <c r="E184" s="267"/>
    </row>
    <row r="185" spans="1:5" ht="33" customHeight="1" x14ac:dyDescent="0.3">
      <c r="A185" s="474"/>
      <c r="B185" s="438" t="s">
        <v>325</v>
      </c>
      <c r="C185" s="439"/>
      <c r="D185" s="218"/>
      <c r="E185" s="267"/>
    </row>
    <row r="186" spans="1:5" ht="33" customHeight="1" x14ac:dyDescent="0.3">
      <c r="A186" s="474"/>
      <c r="B186" s="438" t="s">
        <v>326</v>
      </c>
      <c r="C186" s="439"/>
      <c r="D186" s="218"/>
      <c r="E186" s="267"/>
    </row>
    <row r="187" spans="1:5" ht="33" customHeight="1" x14ac:dyDescent="0.3">
      <c r="A187" s="474"/>
      <c r="B187" s="438" t="s">
        <v>327</v>
      </c>
      <c r="C187" s="438"/>
      <c r="D187" s="218"/>
      <c r="E187" s="267"/>
    </row>
    <row r="188" spans="1:5" ht="33" customHeight="1" x14ac:dyDescent="0.3">
      <c r="A188" s="474"/>
      <c r="B188" s="438" t="s">
        <v>328</v>
      </c>
      <c r="C188" s="439"/>
      <c r="D188" s="218"/>
      <c r="E188" s="267"/>
    </row>
    <row r="189" spans="1:5" ht="33" customHeight="1" x14ac:dyDescent="0.3">
      <c r="A189" s="474"/>
      <c r="B189" s="507" t="s">
        <v>361</v>
      </c>
      <c r="C189" s="507"/>
      <c r="D189" s="507"/>
      <c r="E189" s="508"/>
    </row>
    <row r="190" spans="1:5" ht="33" customHeight="1" x14ac:dyDescent="0.3">
      <c r="A190" s="474"/>
      <c r="B190" s="438" t="s">
        <v>350</v>
      </c>
      <c r="C190" s="438"/>
      <c r="D190" s="218"/>
      <c r="E190" s="267"/>
    </row>
    <row r="191" spans="1:5" ht="33" customHeight="1" x14ac:dyDescent="0.3">
      <c r="A191" s="474"/>
      <c r="B191" s="438" t="s">
        <v>347</v>
      </c>
      <c r="C191" s="438"/>
      <c r="D191" s="218"/>
      <c r="E191" s="267"/>
    </row>
    <row r="192" spans="1:5" ht="33" customHeight="1" x14ac:dyDescent="0.3">
      <c r="A192" s="474"/>
      <c r="B192" s="438" t="s">
        <v>348</v>
      </c>
      <c r="C192" s="438"/>
      <c r="D192" s="218"/>
      <c r="E192" s="267"/>
    </row>
    <row r="193" spans="1:5" ht="33" customHeight="1" x14ac:dyDescent="0.3">
      <c r="A193" s="474"/>
      <c r="B193" s="438" t="s">
        <v>349</v>
      </c>
      <c r="C193" s="438"/>
      <c r="D193" s="218"/>
      <c r="E193" s="267"/>
    </row>
    <row r="194" spans="1:5" ht="33" customHeight="1" x14ac:dyDescent="0.3">
      <c r="A194" s="474"/>
      <c r="B194" s="438" t="s">
        <v>351</v>
      </c>
      <c r="C194" s="438"/>
      <c r="D194" s="218"/>
      <c r="E194" s="267"/>
    </row>
    <row r="195" spans="1:5" ht="33" customHeight="1" x14ac:dyDescent="0.3">
      <c r="A195" s="474"/>
      <c r="B195" s="438" t="s">
        <v>352</v>
      </c>
      <c r="C195" s="438"/>
      <c r="D195" s="218"/>
      <c r="E195" s="267"/>
    </row>
    <row r="196" spans="1:5" ht="33" customHeight="1" x14ac:dyDescent="0.3">
      <c r="A196" s="474"/>
      <c r="B196" s="438" t="s">
        <v>353</v>
      </c>
      <c r="C196" s="438"/>
      <c r="D196" s="218"/>
      <c r="E196" s="267"/>
    </row>
    <row r="197" spans="1:5" ht="33" customHeight="1" x14ac:dyDescent="0.3">
      <c r="A197" s="474"/>
      <c r="B197" s="438" t="s">
        <v>354</v>
      </c>
      <c r="C197" s="438"/>
      <c r="D197" s="218"/>
      <c r="E197" s="267"/>
    </row>
    <row r="198" spans="1:5" ht="33" customHeight="1" x14ac:dyDescent="0.3">
      <c r="A198" s="474"/>
      <c r="B198" s="438" t="s">
        <v>355</v>
      </c>
      <c r="C198" s="438"/>
      <c r="D198" s="218"/>
      <c r="E198" s="267"/>
    </row>
    <row r="199" spans="1:5" ht="33" customHeight="1" x14ac:dyDescent="0.3">
      <c r="A199" s="474"/>
      <c r="B199" s="438" t="s">
        <v>356</v>
      </c>
      <c r="C199" s="438"/>
      <c r="D199" s="218"/>
      <c r="E199" s="267"/>
    </row>
    <row r="200" spans="1:5" ht="33" customHeight="1" x14ac:dyDescent="0.3">
      <c r="A200" s="474"/>
      <c r="B200" s="438" t="s">
        <v>357</v>
      </c>
      <c r="C200" s="438"/>
      <c r="D200" s="218"/>
      <c r="E200" s="267"/>
    </row>
    <row r="201" spans="1:5" ht="33" customHeight="1" x14ac:dyDescent="0.3">
      <c r="A201" s="474"/>
      <c r="B201" s="438" t="s">
        <v>358</v>
      </c>
      <c r="C201" s="438"/>
      <c r="D201" s="218"/>
      <c r="E201" s="267"/>
    </row>
    <row r="202" spans="1:5" ht="33" customHeight="1" x14ac:dyDescent="0.3">
      <c r="A202" s="474"/>
      <c r="B202" s="438" t="s">
        <v>359</v>
      </c>
      <c r="C202" s="438"/>
      <c r="D202" s="218"/>
      <c r="E202" s="267"/>
    </row>
    <row r="203" spans="1:5" ht="33" customHeight="1" thickBot="1" x14ac:dyDescent="0.35">
      <c r="A203" s="475"/>
      <c r="B203" s="478" t="s">
        <v>360</v>
      </c>
      <c r="C203" s="478"/>
      <c r="D203" s="222"/>
      <c r="E203" s="268"/>
    </row>
    <row r="205" spans="1:5" ht="15" thickBot="1" x14ac:dyDescent="0.35"/>
    <row r="206" spans="1:5" ht="29.25" customHeight="1" x14ac:dyDescent="0.3">
      <c r="A206" s="498" t="s">
        <v>363</v>
      </c>
      <c r="B206" s="500" t="s">
        <v>362</v>
      </c>
      <c r="C206" s="500"/>
      <c r="D206" s="502" t="s">
        <v>364</v>
      </c>
      <c r="E206" s="503"/>
    </row>
    <row r="207" spans="1:5" x14ac:dyDescent="0.3">
      <c r="A207" s="499"/>
      <c r="B207" s="501"/>
      <c r="C207" s="501"/>
      <c r="D207" s="101" t="s">
        <v>89</v>
      </c>
      <c r="E207" s="266" t="s">
        <v>90</v>
      </c>
    </row>
    <row r="208" spans="1:5" ht="33" customHeight="1" x14ac:dyDescent="0.3">
      <c r="A208" s="474"/>
      <c r="B208" s="438" t="s">
        <v>309</v>
      </c>
      <c r="C208" s="439"/>
      <c r="D208" s="218"/>
      <c r="E208" s="267"/>
    </row>
    <row r="209" spans="1:5" ht="33" customHeight="1" x14ac:dyDescent="0.3">
      <c r="A209" s="474"/>
      <c r="B209" s="438" t="s">
        <v>313</v>
      </c>
      <c r="C209" s="439"/>
      <c r="D209" s="218"/>
      <c r="E209" s="267"/>
    </row>
    <row r="210" spans="1:5" ht="33" customHeight="1" x14ac:dyDescent="0.3">
      <c r="A210" s="474"/>
      <c r="B210" s="438" t="s">
        <v>310</v>
      </c>
      <c r="C210" s="439"/>
      <c r="D210" s="218"/>
      <c r="E210" s="267"/>
    </row>
    <row r="211" spans="1:5" ht="33" customHeight="1" x14ac:dyDescent="0.3">
      <c r="A211" s="474"/>
      <c r="B211" s="438" t="s">
        <v>311</v>
      </c>
      <c r="C211" s="439"/>
      <c r="D211" s="218"/>
      <c r="E211" s="267"/>
    </row>
    <row r="212" spans="1:5" ht="33" customHeight="1" x14ac:dyDescent="0.3">
      <c r="A212" s="474"/>
      <c r="B212" s="438" t="s">
        <v>312</v>
      </c>
      <c r="C212" s="439"/>
      <c r="D212" s="218"/>
      <c r="E212" s="267"/>
    </row>
    <row r="213" spans="1:5" ht="33" customHeight="1" x14ac:dyDescent="0.3">
      <c r="A213" s="474"/>
      <c r="B213" s="438" t="s">
        <v>314</v>
      </c>
      <c r="C213" s="439"/>
      <c r="D213" s="218"/>
      <c r="E213" s="267"/>
    </row>
    <row r="214" spans="1:5" ht="33" customHeight="1" x14ac:dyDescent="0.3">
      <c r="A214" s="474"/>
      <c r="B214" s="438" t="s">
        <v>315</v>
      </c>
      <c r="C214" s="439"/>
      <c r="D214" s="218"/>
      <c r="E214" s="267"/>
    </row>
    <row r="215" spans="1:5" ht="33" customHeight="1" x14ac:dyDescent="0.3">
      <c r="A215" s="474"/>
      <c r="B215" s="438" t="s">
        <v>316</v>
      </c>
      <c r="C215" s="439"/>
      <c r="D215" s="218"/>
      <c r="E215" s="267"/>
    </row>
    <row r="216" spans="1:5" ht="33" customHeight="1" x14ac:dyDescent="0.3">
      <c r="A216" s="474"/>
      <c r="B216" s="438" t="s">
        <v>317</v>
      </c>
      <c r="C216" s="439"/>
      <c r="D216" s="218"/>
      <c r="E216" s="267"/>
    </row>
    <row r="217" spans="1:5" ht="33" customHeight="1" x14ac:dyDescent="0.3">
      <c r="A217" s="474"/>
      <c r="B217" s="438" t="s">
        <v>318</v>
      </c>
      <c r="C217" s="439"/>
      <c r="D217" s="218"/>
      <c r="E217" s="267"/>
    </row>
    <row r="218" spans="1:5" ht="33" customHeight="1" x14ac:dyDescent="0.3">
      <c r="A218" s="474"/>
      <c r="B218" s="438" t="s">
        <v>319</v>
      </c>
      <c r="C218" s="439"/>
      <c r="D218" s="218"/>
      <c r="E218" s="267"/>
    </row>
    <row r="219" spans="1:5" ht="33" customHeight="1" x14ac:dyDescent="0.3">
      <c r="A219" s="474"/>
      <c r="B219" s="438" t="s">
        <v>320</v>
      </c>
      <c r="C219" s="439"/>
      <c r="D219" s="218"/>
      <c r="E219" s="267"/>
    </row>
    <row r="220" spans="1:5" ht="33" customHeight="1" x14ac:dyDescent="0.3">
      <c r="A220" s="474"/>
      <c r="B220" s="438" t="s">
        <v>321</v>
      </c>
      <c r="C220" s="439"/>
      <c r="D220" s="218"/>
      <c r="E220" s="267"/>
    </row>
    <row r="221" spans="1:5" ht="33" customHeight="1" x14ac:dyDescent="0.3">
      <c r="A221" s="474"/>
      <c r="B221" s="438" t="s">
        <v>322</v>
      </c>
      <c r="C221" s="439"/>
      <c r="D221" s="218"/>
      <c r="E221" s="267"/>
    </row>
    <row r="222" spans="1:5" ht="33" customHeight="1" x14ac:dyDescent="0.3">
      <c r="A222" s="474"/>
      <c r="B222" s="438" t="s">
        <v>323</v>
      </c>
      <c r="C222" s="439"/>
      <c r="D222" s="218"/>
      <c r="E222" s="267"/>
    </row>
    <row r="223" spans="1:5" ht="33" customHeight="1" x14ac:dyDescent="0.3">
      <c r="A223" s="474"/>
      <c r="B223" s="438" t="s">
        <v>324</v>
      </c>
      <c r="C223" s="439"/>
      <c r="D223" s="218"/>
      <c r="E223" s="267"/>
    </row>
    <row r="224" spans="1:5" ht="33" customHeight="1" x14ac:dyDescent="0.3">
      <c r="A224" s="474"/>
      <c r="B224" s="438" t="s">
        <v>325</v>
      </c>
      <c r="C224" s="439"/>
      <c r="D224" s="218"/>
      <c r="E224" s="267"/>
    </row>
    <row r="225" spans="1:5" ht="33" customHeight="1" x14ac:dyDescent="0.3">
      <c r="A225" s="474"/>
      <c r="B225" s="438" t="s">
        <v>326</v>
      </c>
      <c r="C225" s="439"/>
      <c r="D225" s="218"/>
      <c r="E225" s="267"/>
    </row>
    <row r="226" spans="1:5" ht="33" customHeight="1" x14ac:dyDescent="0.3">
      <c r="A226" s="474"/>
      <c r="B226" s="438" t="s">
        <v>327</v>
      </c>
      <c r="C226" s="438"/>
      <c r="D226" s="218"/>
      <c r="E226" s="267"/>
    </row>
    <row r="227" spans="1:5" ht="33" customHeight="1" x14ac:dyDescent="0.3">
      <c r="A227" s="474"/>
      <c r="B227" s="438" t="s">
        <v>328</v>
      </c>
      <c r="C227" s="439"/>
      <c r="D227" s="218"/>
      <c r="E227" s="267"/>
    </row>
    <row r="228" spans="1:5" ht="33" customHeight="1" x14ac:dyDescent="0.3">
      <c r="A228" s="474"/>
      <c r="B228" s="507" t="s">
        <v>361</v>
      </c>
      <c r="C228" s="507"/>
      <c r="D228" s="507"/>
      <c r="E228" s="508"/>
    </row>
    <row r="229" spans="1:5" ht="33" customHeight="1" x14ac:dyDescent="0.3">
      <c r="A229" s="474"/>
      <c r="B229" s="438" t="s">
        <v>350</v>
      </c>
      <c r="C229" s="438"/>
      <c r="D229" s="218"/>
      <c r="E229" s="267"/>
    </row>
    <row r="230" spans="1:5" ht="33" customHeight="1" x14ac:dyDescent="0.3">
      <c r="A230" s="474"/>
      <c r="B230" s="438" t="s">
        <v>347</v>
      </c>
      <c r="C230" s="438"/>
      <c r="D230" s="218"/>
      <c r="E230" s="267"/>
    </row>
    <row r="231" spans="1:5" ht="33" customHeight="1" x14ac:dyDescent="0.3">
      <c r="A231" s="474"/>
      <c r="B231" s="438" t="s">
        <v>348</v>
      </c>
      <c r="C231" s="438"/>
      <c r="D231" s="218"/>
      <c r="E231" s="267"/>
    </row>
    <row r="232" spans="1:5" ht="33" customHeight="1" x14ac:dyDescent="0.3">
      <c r="A232" s="474"/>
      <c r="B232" s="438" t="s">
        <v>349</v>
      </c>
      <c r="C232" s="438"/>
      <c r="D232" s="218"/>
      <c r="E232" s="267"/>
    </row>
    <row r="233" spans="1:5" ht="33" customHeight="1" x14ac:dyDescent="0.3">
      <c r="A233" s="474"/>
      <c r="B233" s="438" t="s">
        <v>351</v>
      </c>
      <c r="C233" s="438"/>
      <c r="D233" s="218"/>
      <c r="E233" s="267"/>
    </row>
    <row r="234" spans="1:5" ht="33" customHeight="1" x14ac:dyDescent="0.3">
      <c r="A234" s="474"/>
      <c r="B234" s="438" t="s">
        <v>352</v>
      </c>
      <c r="C234" s="438"/>
      <c r="D234" s="218"/>
      <c r="E234" s="267"/>
    </row>
    <row r="235" spans="1:5" ht="33" customHeight="1" x14ac:dyDescent="0.3">
      <c r="A235" s="474"/>
      <c r="B235" s="438" t="s">
        <v>353</v>
      </c>
      <c r="C235" s="438"/>
      <c r="D235" s="218"/>
      <c r="E235" s="267"/>
    </row>
    <row r="236" spans="1:5" ht="33" customHeight="1" x14ac:dyDescent="0.3">
      <c r="A236" s="474"/>
      <c r="B236" s="438" t="s">
        <v>354</v>
      </c>
      <c r="C236" s="438"/>
      <c r="D236" s="218"/>
      <c r="E236" s="267"/>
    </row>
    <row r="237" spans="1:5" ht="33" customHeight="1" x14ac:dyDescent="0.3">
      <c r="A237" s="474"/>
      <c r="B237" s="438" t="s">
        <v>355</v>
      </c>
      <c r="C237" s="438"/>
      <c r="D237" s="218"/>
      <c r="E237" s="267"/>
    </row>
    <row r="238" spans="1:5" ht="33" customHeight="1" x14ac:dyDescent="0.3">
      <c r="A238" s="474"/>
      <c r="B238" s="438" t="s">
        <v>356</v>
      </c>
      <c r="C238" s="438"/>
      <c r="D238" s="218"/>
      <c r="E238" s="267"/>
    </row>
    <row r="239" spans="1:5" ht="33" customHeight="1" x14ac:dyDescent="0.3">
      <c r="A239" s="474"/>
      <c r="B239" s="438" t="s">
        <v>357</v>
      </c>
      <c r="C239" s="438"/>
      <c r="D239" s="218"/>
      <c r="E239" s="267"/>
    </row>
    <row r="240" spans="1:5" ht="33" customHeight="1" x14ac:dyDescent="0.3">
      <c r="A240" s="474"/>
      <c r="B240" s="438" t="s">
        <v>358</v>
      </c>
      <c r="C240" s="438"/>
      <c r="D240" s="218"/>
      <c r="E240" s="267"/>
    </row>
    <row r="241" spans="1:5" ht="33" customHeight="1" x14ac:dyDescent="0.3">
      <c r="A241" s="474"/>
      <c r="B241" s="438" t="s">
        <v>359</v>
      </c>
      <c r="C241" s="438"/>
      <c r="D241" s="218"/>
      <c r="E241" s="267"/>
    </row>
    <row r="242" spans="1:5" ht="33" customHeight="1" thickBot="1" x14ac:dyDescent="0.35">
      <c r="A242" s="475"/>
      <c r="B242" s="478" t="s">
        <v>360</v>
      </c>
      <c r="C242" s="478"/>
      <c r="D242" s="222"/>
      <c r="E242" s="268"/>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3" zoomScale="80" zoomScaleNormal="80" workbookViewId="0">
      <selection activeCell="E11" sqref="E11:F11"/>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18" t="str">
        <f>CONTEXTO!B1</f>
        <v xml:space="preserve">PROCESO: </v>
      </c>
      <c r="B1" s="362"/>
      <c r="C1" s="362"/>
      <c r="D1" s="362"/>
      <c r="E1" s="362"/>
      <c r="F1" s="362"/>
      <c r="G1" s="363"/>
      <c r="H1" s="437" t="s">
        <v>472</v>
      </c>
      <c r="I1" s="370"/>
      <c r="J1" s="530"/>
      <c r="K1" s="2"/>
      <c r="N1" s="430"/>
    </row>
    <row r="2" spans="1:14" ht="15" customHeight="1" x14ac:dyDescent="0.25">
      <c r="A2" s="519"/>
      <c r="B2" s="365"/>
      <c r="C2" s="365"/>
      <c r="D2" s="365"/>
      <c r="E2" s="365"/>
      <c r="F2" s="365"/>
      <c r="G2" s="366"/>
      <c r="H2" s="438" t="s">
        <v>469</v>
      </c>
      <c r="I2" s="439"/>
      <c r="J2" s="531"/>
      <c r="K2" s="2"/>
      <c r="N2" s="430"/>
    </row>
    <row r="3" spans="1:14" ht="15" customHeight="1" x14ac:dyDescent="0.25">
      <c r="A3" s="519" t="s">
        <v>60</v>
      </c>
      <c r="B3" s="365"/>
      <c r="C3" s="365"/>
      <c r="D3" s="365"/>
      <c r="E3" s="365"/>
      <c r="F3" s="365"/>
      <c r="G3" s="366"/>
      <c r="H3" s="438" t="s">
        <v>470</v>
      </c>
      <c r="I3" s="439"/>
      <c r="J3" s="531"/>
      <c r="K3" s="2"/>
      <c r="N3" s="430"/>
    </row>
    <row r="4" spans="1:14" ht="15.75" customHeight="1" x14ac:dyDescent="0.25">
      <c r="A4" s="520"/>
      <c r="B4" s="449"/>
      <c r="C4" s="449"/>
      <c r="D4" s="449"/>
      <c r="E4" s="449"/>
      <c r="F4" s="449"/>
      <c r="G4" s="450"/>
      <c r="H4" s="438" t="s">
        <v>379</v>
      </c>
      <c r="I4" s="439"/>
      <c r="J4" s="532"/>
      <c r="K4" s="2"/>
      <c r="N4" s="430"/>
    </row>
    <row r="5" spans="1:14" ht="15.75" customHeight="1" x14ac:dyDescent="0.25">
      <c r="A5" s="527"/>
      <c r="B5" s="528"/>
      <c r="C5" s="528"/>
      <c r="D5" s="528"/>
      <c r="E5" s="528"/>
      <c r="F5" s="528"/>
      <c r="G5" s="528"/>
      <c r="H5" s="528"/>
      <c r="I5" s="528"/>
      <c r="J5" s="529"/>
      <c r="K5" s="2"/>
      <c r="N5" s="64"/>
    </row>
    <row r="6" spans="1:14" ht="15" customHeight="1" x14ac:dyDescent="0.25">
      <c r="A6" s="521" t="str">
        <f>CONTEXTO!A8</f>
        <v>PROCESO: GESTIÓN DE  INNOVACION Y TIC</v>
      </c>
      <c r="B6" s="522"/>
      <c r="C6" s="522"/>
      <c r="D6" s="522"/>
      <c r="E6" s="522"/>
      <c r="F6" s="522"/>
      <c r="G6" s="522"/>
      <c r="H6" s="522"/>
      <c r="I6" s="522"/>
      <c r="J6" s="523"/>
    </row>
    <row r="7" spans="1:14" ht="32.25" customHeight="1" thickBot="1" x14ac:dyDescent="0.3">
      <c r="A7" s="524"/>
      <c r="B7" s="525"/>
      <c r="C7" s="525"/>
      <c r="D7" s="525"/>
      <c r="E7" s="525"/>
      <c r="F7" s="525"/>
      <c r="G7" s="525"/>
      <c r="H7" s="525"/>
      <c r="I7" s="525"/>
      <c r="J7" s="526"/>
    </row>
    <row r="8" spans="1:14" ht="23.25" customHeight="1" x14ac:dyDescent="0.25">
      <c r="A8" s="536" t="s">
        <v>61</v>
      </c>
      <c r="B8" s="536"/>
      <c r="C8" s="536"/>
      <c r="D8" s="536"/>
      <c r="E8" s="533" t="s">
        <v>9</v>
      </c>
      <c r="F8" s="534"/>
      <c r="G8" s="534"/>
      <c r="H8" s="534"/>
      <c r="I8" s="534"/>
      <c r="J8" s="535"/>
    </row>
    <row r="9" spans="1:14" ht="23.25" customHeight="1" x14ac:dyDescent="0.25">
      <c r="A9" s="536"/>
      <c r="B9" s="536"/>
      <c r="C9" s="536"/>
      <c r="D9" s="536"/>
      <c r="E9" s="513" t="s">
        <v>62</v>
      </c>
      <c r="F9" s="513"/>
      <c r="G9" s="513" t="s">
        <v>63</v>
      </c>
      <c r="H9" s="513"/>
      <c r="I9" s="513"/>
      <c r="J9" s="513"/>
    </row>
    <row r="10" spans="1:14" ht="23.25" customHeight="1" x14ac:dyDescent="0.3">
      <c r="A10" s="536"/>
      <c r="B10" s="536"/>
      <c r="C10" s="536"/>
      <c r="D10" s="536"/>
      <c r="E10" s="514" t="s">
        <v>64</v>
      </c>
      <c r="F10" s="514"/>
      <c r="G10" s="515" t="s">
        <v>65</v>
      </c>
      <c r="H10" s="516"/>
      <c r="I10" s="516"/>
      <c r="J10" s="517"/>
    </row>
    <row r="11" spans="1:14" ht="43.5" customHeight="1" x14ac:dyDescent="0.25">
      <c r="A11" s="536"/>
      <c r="B11" s="536"/>
      <c r="C11" s="536"/>
      <c r="D11" s="536"/>
      <c r="E11" s="509" t="str">
        <f>+'PRIORIZACIÓN DE CAUSA'!B23</f>
        <v>Falta de Ética y Valores,  tráfico de influencias y abuso de confianza</v>
      </c>
      <c r="F11" s="510"/>
      <c r="G11" s="512" t="s">
        <v>404</v>
      </c>
      <c r="H11" s="512"/>
      <c r="I11" s="512"/>
      <c r="J11" s="512"/>
    </row>
    <row r="12" spans="1:14" ht="43.5" customHeight="1" x14ac:dyDescent="0.25">
      <c r="A12" s="536"/>
      <c r="B12" s="536"/>
      <c r="C12" s="536"/>
      <c r="D12" s="536"/>
      <c r="E12" s="509" t="str">
        <f>+'PRIORIZACIÓN DE CAUSA'!B24</f>
        <v>Deficiencia en la retencion del conocimiento</v>
      </c>
      <c r="F12" s="510"/>
      <c r="G12" s="512" t="s">
        <v>441</v>
      </c>
      <c r="H12" s="512"/>
      <c r="I12" s="512"/>
      <c r="J12" s="512"/>
    </row>
    <row r="13" spans="1:14" ht="43.5" customHeight="1" x14ac:dyDescent="0.25">
      <c r="A13" s="536"/>
      <c r="B13" s="536"/>
      <c r="C13" s="536"/>
      <c r="D13" s="536"/>
      <c r="E13" s="509" t="str">
        <f>+'PRIORIZACIÓN DE CAUSA'!B26</f>
        <v>Insuficiente  Presupuesto para cumplir con el correcto funcionamiento del proceso de la entidad y metas del plan de desarrollo</v>
      </c>
      <c r="F13" s="510"/>
      <c r="G13" s="537" t="s">
        <v>442</v>
      </c>
      <c r="H13" s="537"/>
      <c r="I13" s="537"/>
      <c r="J13" s="537"/>
    </row>
    <row r="14" spans="1:14" ht="43.5" customHeight="1" x14ac:dyDescent="0.25">
      <c r="A14" s="536"/>
      <c r="B14" s="536"/>
      <c r="C14" s="536"/>
      <c r="D14" s="536"/>
      <c r="E14" s="509" t="str">
        <f>+'PRIORIZACIÓN DE CAUSA'!B27</f>
        <v xml:space="preserve">Obsolescencia en la plataforma tecnológica (Hardware y Software) </v>
      </c>
      <c r="F14" s="510"/>
      <c r="G14" s="512" t="s">
        <v>405</v>
      </c>
      <c r="H14" s="512"/>
      <c r="I14" s="512"/>
      <c r="J14" s="512"/>
    </row>
    <row r="15" spans="1:14" ht="49.5" customHeight="1" x14ac:dyDescent="0.25">
      <c r="A15" s="536"/>
      <c r="B15" s="536"/>
      <c r="C15" s="536"/>
      <c r="D15" s="536"/>
      <c r="E15" s="509" t="str">
        <f>+'PRIORIZACIÓN DE CAUSA'!B28</f>
        <v>Deficiencias en el licenciamiento o uso de software no autorizado</v>
      </c>
      <c r="F15" s="510"/>
      <c r="G15" s="512" t="s">
        <v>406</v>
      </c>
      <c r="H15" s="512"/>
      <c r="I15" s="512"/>
      <c r="J15" s="512"/>
    </row>
    <row r="16" spans="1:14" ht="49.5" customHeight="1" x14ac:dyDescent="0.25">
      <c r="A16" s="536"/>
      <c r="B16" s="536"/>
      <c r="C16" s="536"/>
      <c r="D16" s="536"/>
      <c r="E16" s="509" t="str">
        <f>+'PRIORIZACIÓN DE CAUSA'!B30</f>
        <v xml:space="preserve">Obsolescencia del sistema de cableado estructurado existente </v>
      </c>
      <c r="F16" s="510"/>
      <c r="G16" s="512" t="s">
        <v>444</v>
      </c>
      <c r="H16" s="512"/>
      <c r="I16" s="512"/>
      <c r="J16" s="512"/>
    </row>
    <row r="17" spans="1:10" ht="54.75" customHeight="1" x14ac:dyDescent="0.25">
      <c r="A17" s="536"/>
      <c r="B17" s="536"/>
      <c r="C17" s="536"/>
      <c r="D17" s="536"/>
      <c r="E17" s="509" t="str">
        <f>+'PRIORIZACIÓN DE CAUSA'!B33</f>
        <v>Proceso contractual (demora en los tiempo de respuesta)</v>
      </c>
      <c r="F17" s="510"/>
      <c r="G17" s="512" t="s">
        <v>443</v>
      </c>
      <c r="H17" s="512"/>
      <c r="I17" s="512"/>
      <c r="J17" s="512"/>
    </row>
    <row r="18" spans="1:10" ht="48.75" customHeight="1" x14ac:dyDescent="0.25">
      <c r="A18" s="536"/>
      <c r="B18" s="536"/>
      <c r="C18" s="536"/>
      <c r="D18" s="536"/>
      <c r="E18" s="509" t="str">
        <f>+'PRIORIZACIÓN DE CAUSA'!B34</f>
        <v>Deterioro físico de los centros digiales</v>
      </c>
      <c r="F18" s="510"/>
      <c r="G18" s="511"/>
      <c r="H18" s="511"/>
      <c r="I18" s="511"/>
      <c r="J18" s="511"/>
    </row>
    <row r="19" spans="1:10" ht="54.75" customHeight="1" x14ac:dyDescent="0.25">
      <c r="A19" s="536"/>
      <c r="B19" s="536"/>
      <c r="C19" s="536"/>
      <c r="D19" s="536"/>
      <c r="E19" s="509" t="str">
        <f>+'PRIORIZACIÓN DE CAUSA'!B36</f>
        <v>Falta articulación con otras dependencias de la Administración para ejecutar eventos u oferta institucional</v>
      </c>
      <c r="F19" s="510"/>
      <c r="G19" s="511"/>
      <c r="H19" s="511"/>
      <c r="I19" s="511"/>
      <c r="J19" s="511"/>
    </row>
    <row r="20" spans="1:10" ht="59.25" customHeight="1" x14ac:dyDescent="0.25">
      <c r="A20" s="536"/>
      <c r="B20" s="536"/>
      <c r="C20" s="536"/>
      <c r="D20" s="536"/>
      <c r="E20" s="538"/>
      <c r="F20" s="539"/>
      <c r="G20" s="543"/>
      <c r="H20" s="543"/>
      <c r="I20" s="543"/>
      <c r="J20" s="543"/>
    </row>
    <row r="21" spans="1:10" ht="49.5" customHeight="1" x14ac:dyDescent="0.25">
      <c r="A21" s="536"/>
      <c r="B21" s="536"/>
      <c r="C21" s="536"/>
      <c r="D21" s="536"/>
      <c r="E21" s="538"/>
      <c r="F21" s="539"/>
      <c r="G21" s="547"/>
      <c r="H21" s="548"/>
      <c r="I21" s="548"/>
      <c r="J21" s="549"/>
    </row>
    <row r="22" spans="1:10" ht="49.5" customHeight="1" x14ac:dyDescent="0.25">
      <c r="A22" s="536"/>
      <c r="B22" s="536"/>
      <c r="C22" s="536"/>
      <c r="D22" s="536"/>
      <c r="E22" s="538"/>
      <c r="F22" s="539"/>
      <c r="G22" s="550"/>
      <c r="H22" s="551"/>
      <c r="I22" s="551"/>
      <c r="J22" s="552"/>
    </row>
    <row r="23" spans="1:10" ht="49.5" customHeight="1" x14ac:dyDescent="0.25">
      <c r="A23" s="536"/>
      <c r="B23" s="536"/>
      <c r="C23" s="536"/>
      <c r="D23" s="536"/>
      <c r="E23" s="538"/>
      <c r="F23" s="539"/>
      <c r="G23" s="550"/>
      <c r="H23" s="551"/>
      <c r="I23" s="551"/>
      <c r="J23" s="552"/>
    </row>
    <row r="24" spans="1:10" ht="49.5" customHeight="1" x14ac:dyDescent="0.25">
      <c r="A24" s="536"/>
      <c r="B24" s="536"/>
      <c r="C24" s="536"/>
      <c r="D24" s="536"/>
      <c r="E24" s="538"/>
      <c r="F24" s="539"/>
      <c r="G24" s="550"/>
      <c r="H24" s="551"/>
      <c r="I24" s="551"/>
      <c r="J24" s="552"/>
    </row>
    <row r="25" spans="1:10" ht="49.5" customHeight="1" x14ac:dyDescent="0.25">
      <c r="A25" s="536"/>
      <c r="B25" s="536"/>
      <c r="C25" s="536"/>
      <c r="D25" s="536"/>
      <c r="E25" s="538"/>
      <c r="F25" s="539"/>
      <c r="G25" s="547"/>
      <c r="H25" s="548"/>
      <c r="I25" s="548"/>
      <c r="J25" s="549"/>
    </row>
    <row r="26" spans="1:10" ht="51.75" customHeight="1" x14ac:dyDescent="0.25">
      <c r="A26" s="582" t="s">
        <v>7</v>
      </c>
      <c r="B26" s="582" t="s">
        <v>63</v>
      </c>
      <c r="C26" s="514" t="s">
        <v>66</v>
      </c>
      <c r="D26" s="514"/>
      <c r="E26" s="513" t="s">
        <v>250</v>
      </c>
      <c r="F26" s="514"/>
      <c r="G26" s="533" t="s">
        <v>251</v>
      </c>
      <c r="H26" s="544"/>
      <c r="I26" s="544"/>
      <c r="J26" s="545"/>
    </row>
    <row r="27" spans="1:10" ht="59.25" customHeight="1" x14ac:dyDescent="0.25">
      <c r="A27" s="582"/>
      <c r="B27" s="582"/>
      <c r="C27" s="578" t="s">
        <v>407</v>
      </c>
      <c r="D27" s="579"/>
      <c r="E27" s="540" t="s">
        <v>447</v>
      </c>
      <c r="F27" s="541"/>
      <c r="G27" s="540" t="s">
        <v>408</v>
      </c>
      <c r="H27" s="546"/>
      <c r="I27" s="546"/>
      <c r="J27" s="541"/>
    </row>
    <row r="28" spans="1:10" ht="69" customHeight="1" x14ac:dyDescent="0.25">
      <c r="A28" s="582"/>
      <c r="B28" s="582"/>
      <c r="C28" s="578" t="s">
        <v>409</v>
      </c>
      <c r="D28" s="579"/>
      <c r="E28" s="540" t="s">
        <v>448</v>
      </c>
      <c r="F28" s="541"/>
      <c r="G28" s="542" t="s">
        <v>452</v>
      </c>
      <c r="H28" s="542"/>
      <c r="I28" s="542"/>
      <c r="J28" s="542"/>
    </row>
    <row r="29" spans="1:10" ht="54.75" customHeight="1" x14ac:dyDescent="0.25">
      <c r="A29" s="582"/>
      <c r="B29" s="582"/>
      <c r="C29" s="578" t="s">
        <v>410</v>
      </c>
      <c r="D29" s="579"/>
      <c r="E29" s="540" t="s">
        <v>449</v>
      </c>
      <c r="F29" s="541"/>
      <c r="G29" s="540" t="s">
        <v>411</v>
      </c>
      <c r="H29" s="546"/>
      <c r="I29" s="546"/>
      <c r="J29" s="541"/>
    </row>
    <row r="30" spans="1:10" ht="49.5" customHeight="1" x14ac:dyDescent="0.25">
      <c r="A30" s="582"/>
      <c r="B30" s="582"/>
      <c r="C30" s="578" t="s">
        <v>412</v>
      </c>
      <c r="D30" s="579"/>
      <c r="E30" s="540" t="s">
        <v>450</v>
      </c>
      <c r="F30" s="541"/>
      <c r="G30" s="542" t="s">
        <v>413</v>
      </c>
      <c r="H30" s="542"/>
      <c r="I30" s="542"/>
      <c r="J30" s="542"/>
    </row>
    <row r="31" spans="1:10" ht="51" customHeight="1" x14ac:dyDescent="0.25">
      <c r="A31" s="582"/>
      <c r="B31" s="582"/>
      <c r="C31" s="578" t="s">
        <v>414</v>
      </c>
      <c r="D31" s="579"/>
      <c r="E31" s="540" t="s">
        <v>451</v>
      </c>
      <c r="F31" s="541"/>
      <c r="G31" s="540"/>
      <c r="H31" s="546"/>
      <c r="I31" s="546"/>
      <c r="J31" s="541"/>
    </row>
    <row r="32" spans="1:10" ht="52.5" customHeight="1" x14ac:dyDescent="0.25">
      <c r="A32" s="582"/>
      <c r="B32" s="582"/>
      <c r="C32" s="578" t="s">
        <v>415</v>
      </c>
      <c r="D32" s="579"/>
      <c r="E32" s="567" t="s">
        <v>446</v>
      </c>
      <c r="F32" s="568"/>
      <c r="G32" s="542"/>
      <c r="H32" s="542"/>
      <c r="I32" s="542"/>
      <c r="J32" s="542"/>
    </row>
    <row r="33" spans="1:10" ht="47.25" customHeight="1" x14ac:dyDescent="0.25">
      <c r="A33" s="582"/>
      <c r="B33" s="582"/>
      <c r="C33" s="578" t="s">
        <v>416</v>
      </c>
      <c r="D33" s="579"/>
      <c r="E33" s="569" t="s">
        <v>466</v>
      </c>
      <c r="F33" s="570"/>
      <c r="G33" s="564"/>
      <c r="H33" s="565"/>
      <c r="I33" s="565"/>
      <c r="J33" s="566"/>
    </row>
    <row r="34" spans="1:10" ht="51" customHeight="1" x14ac:dyDescent="0.25">
      <c r="A34" s="582"/>
      <c r="B34" s="582"/>
      <c r="C34" s="578" t="s">
        <v>445</v>
      </c>
      <c r="D34" s="579"/>
      <c r="E34" s="537"/>
      <c r="F34" s="537"/>
      <c r="G34" s="555"/>
      <c r="H34" s="555"/>
      <c r="I34" s="555"/>
      <c r="J34" s="555"/>
    </row>
    <row r="35" spans="1:10" ht="51" customHeight="1" x14ac:dyDescent="0.25">
      <c r="A35" s="582"/>
      <c r="B35" s="582"/>
      <c r="C35" s="590"/>
      <c r="D35" s="590"/>
      <c r="E35" s="556"/>
      <c r="F35" s="556"/>
      <c r="G35" s="556"/>
      <c r="H35" s="556"/>
      <c r="I35" s="556"/>
      <c r="J35" s="556"/>
    </row>
    <row r="36" spans="1:10" ht="51" customHeight="1" x14ac:dyDescent="0.25">
      <c r="A36" s="582"/>
      <c r="B36" s="582"/>
      <c r="C36" s="580"/>
      <c r="D36" s="581"/>
      <c r="E36" s="561"/>
      <c r="F36" s="563"/>
      <c r="G36" s="561"/>
      <c r="H36" s="562"/>
      <c r="I36" s="562"/>
      <c r="J36" s="563"/>
    </row>
    <row r="37" spans="1:10" ht="45.75" customHeight="1" x14ac:dyDescent="0.25">
      <c r="A37" s="582"/>
      <c r="B37" s="582"/>
      <c r="C37" s="580"/>
      <c r="D37" s="581"/>
      <c r="E37" s="561"/>
      <c r="F37" s="563"/>
      <c r="G37" s="561"/>
      <c r="H37" s="562"/>
      <c r="I37" s="562"/>
      <c r="J37" s="563"/>
    </row>
    <row r="38" spans="1:10" ht="41.25" customHeight="1" x14ac:dyDescent="0.25">
      <c r="A38" s="582"/>
      <c r="B38" s="582"/>
      <c r="C38" s="556"/>
      <c r="D38" s="556"/>
      <c r="E38" s="557"/>
      <c r="F38" s="557"/>
      <c r="G38" s="557"/>
      <c r="H38" s="557"/>
      <c r="I38" s="557"/>
      <c r="J38" s="557"/>
    </row>
    <row r="39" spans="1:10" ht="66" customHeight="1" x14ac:dyDescent="0.3">
      <c r="A39" s="582"/>
      <c r="B39" s="582" t="s">
        <v>62</v>
      </c>
      <c r="C39" s="514" t="s">
        <v>67</v>
      </c>
      <c r="D39" s="514"/>
      <c r="E39" s="583" t="s">
        <v>252</v>
      </c>
      <c r="F39" s="584"/>
      <c r="G39" s="585" t="s">
        <v>253</v>
      </c>
      <c r="H39" s="586"/>
      <c r="I39" s="586"/>
      <c r="J39" s="587"/>
    </row>
    <row r="40" spans="1:10" ht="61.5" customHeight="1" x14ac:dyDescent="0.25">
      <c r="A40" s="582"/>
      <c r="B40" s="582"/>
      <c r="C40" s="591" t="str">
        <f>+'PRIORIZACIÓN DE CAUSA'!B14</f>
        <v>Variación en los tipos de cambios monetarios y cambios normativos tributarios</v>
      </c>
      <c r="D40" s="592"/>
      <c r="E40" s="540" t="s">
        <v>453</v>
      </c>
      <c r="F40" s="541"/>
      <c r="G40" s="540" t="s">
        <v>456</v>
      </c>
      <c r="H40" s="546"/>
      <c r="I40" s="546"/>
      <c r="J40" s="541"/>
    </row>
    <row r="41" spans="1:10" ht="47.25" customHeight="1" x14ac:dyDescent="0.25">
      <c r="A41" s="582"/>
      <c r="B41" s="582"/>
      <c r="C41" s="588" t="str">
        <f>+'PRIORIZACIÓN DE CAUSA'!B15</f>
        <v>Incremento de los delitos informáticos</v>
      </c>
      <c r="D41" s="589"/>
      <c r="E41" s="542" t="s">
        <v>454</v>
      </c>
      <c r="F41" s="542"/>
      <c r="G41" s="542" t="s">
        <v>417</v>
      </c>
      <c r="H41" s="542"/>
      <c r="I41" s="542"/>
      <c r="J41" s="542"/>
    </row>
    <row r="42" spans="1:10" ht="49.5" customHeight="1" x14ac:dyDescent="0.25">
      <c r="A42" s="582"/>
      <c r="B42" s="582"/>
      <c r="C42" s="588" t="str">
        <f>+'PRIORIZACIÓN DE CAUSA'!B16</f>
        <v xml:space="preserve">Constante innovación  y evolución tecnológica   </v>
      </c>
      <c r="D42" s="589"/>
      <c r="E42" s="573" t="s">
        <v>418</v>
      </c>
      <c r="F42" s="574"/>
      <c r="G42" s="575"/>
      <c r="H42" s="576"/>
      <c r="I42" s="576"/>
      <c r="J42" s="577"/>
    </row>
    <row r="43" spans="1:10" ht="48" customHeight="1" x14ac:dyDescent="0.25">
      <c r="A43" s="582"/>
      <c r="B43" s="582"/>
      <c r="C43" s="573" t="str">
        <f>+'PRIORIZACIÓN DE CAUSA'!B17</f>
        <v xml:space="preserve">Fallas producidas por el proveedor del servicio de internet.  </v>
      </c>
      <c r="D43" s="574"/>
      <c r="E43" s="553" t="s">
        <v>467</v>
      </c>
      <c r="F43" s="553"/>
      <c r="G43" s="554"/>
      <c r="H43" s="554"/>
      <c r="I43" s="554"/>
      <c r="J43" s="554"/>
    </row>
    <row r="44" spans="1:10" ht="45.75" customHeight="1" x14ac:dyDescent="0.25">
      <c r="A44" s="582"/>
      <c r="B44" s="582"/>
      <c r="C44" s="555" t="str">
        <f>+'PRIORIZACIÓN DE CAUSA'!B20</f>
        <v>Mala utilización de los recursos  tecnológicos por parte de los usuarios externos</v>
      </c>
      <c r="D44" s="555"/>
      <c r="E44" s="572" t="s">
        <v>455</v>
      </c>
      <c r="F44" s="572"/>
      <c r="G44" s="555"/>
      <c r="H44" s="555"/>
      <c r="I44" s="555"/>
      <c r="J44" s="555"/>
    </row>
    <row r="45" spans="1:10" ht="45.75" customHeight="1" x14ac:dyDescent="0.25">
      <c r="A45" s="582"/>
      <c r="B45" s="582"/>
      <c r="C45" s="555"/>
      <c r="D45" s="555"/>
      <c r="E45" s="555"/>
      <c r="F45" s="555"/>
      <c r="G45" s="555"/>
      <c r="H45" s="555"/>
      <c r="I45" s="555"/>
      <c r="J45" s="555"/>
    </row>
    <row r="46" spans="1:10" ht="45" customHeight="1" x14ac:dyDescent="0.25">
      <c r="A46" s="582"/>
      <c r="B46" s="582"/>
      <c r="C46" s="564"/>
      <c r="D46" s="566"/>
      <c r="E46" s="564"/>
      <c r="F46" s="566"/>
      <c r="G46" s="564"/>
      <c r="H46" s="565"/>
      <c r="I46" s="565"/>
      <c r="J46" s="566"/>
    </row>
    <row r="47" spans="1:10" ht="50.25" customHeight="1" x14ac:dyDescent="0.25">
      <c r="A47" s="582"/>
      <c r="B47" s="582"/>
      <c r="C47" s="561"/>
      <c r="D47" s="563"/>
      <c r="E47" s="561"/>
      <c r="F47" s="563"/>
      <c r="G47" s="561"/>
      <c r="H47" s="562"/>
      <c r="I47" s="562"/>
      <c r="J47" s="563"/>
    </row>
    <row r="48" spans="1:10" ht="52.5" customHeight="1" x14ac:dyDescent="0.25">
      <c r="A48" s="582"/>
      <c r="B48" s="582"/>
      <c r="C48" s="561"/>
      <c r="D48" s="563"/>
      <c r="E48" s="558"/>
      <c r="F48" s="559"/>
      <c r="G48" s="558"/>
      <c r="H48" s="560"/>
      <c r="I48" s="560"/>
      <c r="J48" s="559"/>
    </row>
    <row r="49" spans="1:10" ht="48" customHeight="1" x14ac:dyDescent="0.25">
      <c r="A49" s="582"/>
      <c r="B49" s="582"/>
      <c r="C49" s="561"/>
      <c r="D49" s="563"/>
      <c r="E49" s="561"/>
      <c r="F49" s="563"/>
      <c r="G49" s="561"/>
      <c r="H49" s="562"/>
      <c r="I49" s="562"/>
      <c r="J49" s="563"/>
    </row>
    <row r="50" spans="1:10" ht="46.5" customHeight="1" x14ac:dyDescent="0.25">
      <c r="A50" s="582"/>
      <c r="B50" s="582"/>
      <c r="C50" s="561"/>
      <c r="D50" s="563"/>
      <c r="E50" s="558"/>
      <c r="F50" s="559"/>
      <c r="G50" s="558"/>
      <c r="H50" s="560"/>
      <c r="I50" s="560"/>
      <c r="J50" s="559"/>
    </row>
    <row r="51" spans="1:10" ht="48" customHeight="1" x14ac:dyDescent="0.25">
      <c r="A51" s="582"/>
      <c r="B51" s="582"/>
      <c r="C51" s="561"/>
      <c r="D51" s="563"/>
      <c r="E51" s="561"/>
      <c r="F51" s="563"/>
      <c r="G51" s="561"/>
      <c r="H51" s="562"/>
      <c r="I51" s="562"/>
      <c r="J51" s="563"/>
    </row>
    <row r="52" spans="1:10" ht="53.25" customHeight="1" x14ac:dyDescent="0.25">
      <c r="A52" s="582"/>
      <c r="B52" s="582"/>
      <c r="C52" s="561"/>
      <c r="D52" s="563"/>
      <c r="E52" s="561"/>
      <c r="F52" s="563"/>
      <c r="G52" s="561"/>
      <c r="H52" s="562"/>
      <c r="I52" s="562"/>
      <c r="J52" s="563"/>
    </row>
    <row r="53" spans="1:10" ht="43.5" customHeight="1" x14ac:dyDescent="0.25">
      <c r="A53" s="582"/>
      <c r="B53" s="582"/>
      <c r="C53" s="556"/>
      <c r="D53" s="556"/>
      <c r="E53" s="556"/>
      <c r="F53" s="556"/>
      <c r="G53" s="556"/>
      <c r="H53" s="556"/>
      <c r="I53" s="556"/>
      <c r="J53" s="556"/>
    </row>
    <row r="54" spans="1:10" ht="48.75" customHeight="1" x14ac:dyDescent="0.25">
      <c r="A54" s="582"/>
      <c r="B54" s="582"/>
      <c r="C54" s="556"/>
      <c r="D54" s="556"/>
      <c r="E54" s="556"/>
      <c r="F54" s="556"/>
      <c r="G54" s="556"/>
      <c r="H54" s="556"/>
      <c r="I54" s="556"/>
      <c r="J54" s="556"/>
    </row>
    <row r="55" spans="1:10" x14ac:dyDescent="0.25">
      <c r="C55" s="68"/>
      <c r="D55" s="68"/>
      <c r="E55" s="571"/>
      <c r="F55" s="571"/>
      <c r="G55" s="571"/>
      <c r="H55" s="571"/>
      <c r="I55" s="571"/>
      <c r="J55" s="571"/>
    </row>
    <row r="56" spans="1:10" x14ac:dyDescent="0.25">
      <c r="C56" s="68"/>
      <c r="D56" s="68"/>
      <c r="E56" s="571"/>
      <c r="F56" s="571"/>
      <c r="G56" s="571"/>
      <c r="H56" s="571"/>
      <c r="I56" s="571"/>
      <c r="J56" s="571"/>
    </row>
    <row r="57" spans="1:10" x14ac:dyDescent="0.25">
      <c r="E57" s="392"/>
      <c r="F57" s="392"/>
      <c r="G57" s="392"/>
      <c r="H57" s="392"/>
      <c r="I57" s="392"/>
      <c r="J57" s="392"/>
    </row>
    <row r="58" spans="1:10" x14ac:dyDescent="0.25">
      <c r="E58" s="392"/>
      <c r="F58" s="392"/>
      <c r="G58" s="392"/>
      <c r="H58" s="392"/>
      <c r="I58" s="392"/>
      <c r="J58" s="392"/>
    </row>
    <row r="59" spans="1:10" x14ac:dyDescent="0.25">
      <c r="E59" s="392"/>
      <c r="F59" s="392"/>
      <c r="G59" s="392"/>
      <c r="H59" s="392"/>
      <c r="I59" s="392"/>
      <c r="J59" s="392"/>
    </row>
    <row r="60" spans="1:10" x14ac:dyDescent="0.25">
      <c r="E60" s="392"/>
      <c r="F60" s="392"/>
      <c r="G60" s="392"/>
      <c r="H60" s="392"/>
      <c r="I60" s="392"/>
      <c r="J60" s="392"/>
    </row>
    <row r="61" spans="1:10" x14ac:dyDescent="0.25">
      <c r="E61" s="392"/>
      <c r="F61" s="392"/>
      <c r="G61" s="392"/>
      <c r="H61" s="392"/>
      <c r="I61" s="392"/>
      <c r="J61" s="392"/>
    </row>
    <row r="62" spans="1:10" x14ac:dyDescent="0.25">
      <c r="E62" s="392"/>
      <c r="F62" s="392"/>
      <c r="G62" s="392"/>
      <c r="H62" s="392"/>
      <c r="I62" s="392"/>
      <c r="J62" s="392"/>
    </row>
    <row r="63" spans="1:10" x14ac:dyDescent="0.25">
      <c r="E63" s="392"/>
      <c r="F63" s="392"/>
      <c r="G63" s="392"/>
      <c r="H63" s="392"/>
      <c r="I63" s="392"/>
      <c r="J63" s="392"/>
    </row>
    <row r="64" spans="1:10" x14ac:dyDescent="0.25">
      <c r="E64" s="392"/>
      <c r="F64" s="392"/>
      <c r="G64" s="392"/>
      <c r="H64" s="392"/>
      <c r="I64" s="392"/>
      <c r="J64" s="392"/>
    </row>
    <row r="65" spans="5:10" x14ac:dyDescent="0.25">
      <c r="E65" s="392"/>
      <c r="F65" s="392"/>
      <c r="G65" s="392"/>
      <c r="H65" s="392"/>
      <c r="I65" s="392"/>
      <c r="J65" s="392"/>
    </row>
    <row r="66" spans="5:10" x14ac:dyDescent="0.25">
      <c r="E66" s="392"/>
      <c r="F66" s="392"/>
      <c r="G66" s="392"/>
      <c r="H66" s="392"/>
      <c r="I66" s="392"/>
      <c r="J66" s="392"/>
    </row>
    <row r="67" spans="5:10" x14ac:dyDescent="0.25">
      <c r="E67" s="392"/>
      <c r="F67" s="392"/>
      <c r="G67" s="392"/>
      <c r="H67" s="392"/>
      <c r="I67" s="392"/>
      <c r="J67" s="392"/>
    </row>
    <row r="68" spans="5:10" x14ac:dyDescent="0.25">
      <c r="E68" s="392"/>
      <c r="F68" s="392"/>
      <c r="G68" s="392"/>
      <c r="H68" s="392"/>
      <c r="I68" s="392"/>
      <c r="J68" s="392"/>
    </row>
    <row r="69" spans="5:10" x14ac:dyDescent="0.25">
      <c r="E69" s="392"/>
      <c r="F69" s="392"/>
      <c r="G69" s="392"/>
      <c r="H69" s="392"/>
      <c r="I69" s="392"/>
      <c r="J69" s="392"/>
    </row>
    <row r="70" spans="5:10" x14ac:dyDescent="0.25">
      <c r="E70" s="392"/>
      <c r="F70" s="392"/>
      <c r="G70" s="392"/>
      <c r="H70" s="392"/>
      <c r="I70" s="392"/>
      <c r="J70" s="392"/>
    </row>
    <row r="71" spans="5:10" x14ac:dyDescent="0.25">
      <c r="E71" s="392"/>
      <c r="F71" s="392"/>
      <c r="G71" s="392"/>
      <c r="H71" s="392"/>
      <c r="I71" s="392"/>
      <c r="J71" s="392"/>
    </row>
    <row r="72" spans="5:10" x14ac:dyDescent="0.25">
      <c r="E72" s="392"/>
      <c r="F72" s="392"/>
      <c r="G72" s="392"/>
      <c r="H72" s="392"/>
      <c r="I72" s="392"/>
      <c r="J72" s="392"/>
    </row>
    <row r="73" spans="5:10" x14ac:dyDescent="0.25">
      <c r="E73" s="392"/>
      <c r="F73" s="392"/>
      <c r="G73" s="392"/>
      <c r="H73" s="392"/>
      <c r="I73" s="392"/>
      <c r="J73" s="392"/>
    </row>
    <row r="74" spans="5:10" x14ac:dyDescent="0.25">
      <c r="E74" s="392"/>
      <c r="F74" s="392"/>
      <c r="G74" s="392"/>
      <c r="H74" s="392"/>
      <c r="I74" s="392"/>
      <c r="J74" s="392"/>
    </row>
    <row r="75" spans="5:10" x14ac:dyDescent="0.25">
      <c r="E75" s="392"/>
      <c r="F75" s="392"/>
      <c r="G75" s="392"/>
      <c r="H75" s="392"/>
      <c r="I75" s="392"/>
      <c r="J75" s="392"/>
    </row>
    <row r="76" spans="5:10" x14ac:dyDescent="0.25">
      <c r="E76" s="392"/>
      <c r="F76" s="392"/>
      <c r="G76" s="392"/>
      <c r="H76" s="392"/>
      <c r="I76" s="392"/>
      <c r="J76" s="392"/>
    </row>
    <row r="77" spans="5:10" x14ac:dyDescent="0.25">
      <c r="E77" s="392"/>
      <c r="F77" s="392"/>
      <c r="G77" s="392"/>
      <c r="H77" s="392"/>
      <c r="I77" s="392"/>
      <c r="J77" s="392"/>
    </row>
    <row r="78" spans="5:10" x14ac:dyDescent="0.25">
      <c r="E78" s="392"/>
      <c r="F78" s="392"/>
      <c r="G78" s="392"/>
      <c r="H78" s="392"/>
      <c r="I78" s="392"/>
      <c r="J78" s="392"/>
    </row>
    <row r="79" spans="5:10" x14ac:dyDescent="0.25">
      <c r="E79" s="392"/>
      <c r="F79" s="392"/>
      <c r="G79" s="392"/>
      <c r="H79" s="392"/>
      <c r="I79" s="392"/>
      <c r="J79" s="392"/>
    </row>
    <row r="80" spans="5:10" x14ac:dyDescent="0.25">
      <c r="E80" s="392"/>
      <c r="F80" s="392"/>
      <c r="G80" s="392"/>
      <c r="H80" s="392"/>
      <c r="I80" s="392"/>
      <c r="J80" s="392"/>
    </row>
    <row r="81" spans="5:10" x14ac:dyDescent="0.25">
      <c r="E81" s="392"/>
      <c r="F81" s="392"/>
      <c r="G81" s="392"/>
      <c r="H81" s="392"/>
      <c r="I81" s="392"/>
      <c r="J81" s="392"/>
    </row>
    <row r="82" spans="5:10" x14ac:dyDescent="0.25">
      <c r="E82" s="392"/>
      <c r="F82" s="392"/>
      <c r="G82" s="392"/>
      <c r="H82" s="392"/>
      <c r="I82" s="392"/>
      <c r="J82" s="392"/>
    </row>
    <row r="83" spans="5:10" x14ac:dyDescent="0.25">
      <c r="E83" s="392"/>
      <c r="F83" s="392"/>
      <c r="G83" s="392"/>
      <c r="H83" s="392"/>
      <c r="I83" s="392"/>
      <c r="J83" s="392"/>
    </row>
    <row r="84" spans="5:10" x14ac:dyDescent="0.25">
      <c r="E84" s="392"/>
      <c r="F84" s="392"/>
      <c r="G84" s="392"/>
      <c r="H84" s="392"/>
      <c r="I84" s="392"/>
      <c r="J84" s="392"/>
    </row>
    <row r="85" spans="5:10" x14ac:dyDescent="0.25">
      <c r="E85" s="392"/>
      <c r="F85" s="392"/>
      <c r="G85" s="392"/>
      <c r="H85" s="392"/>
      <c r="I85" s="392"/>
      <c r="J85" s="392"/>
    </row>
    <row r="86" spans="5:10" x14ac:dyDescent="0.25">
      <c r="E86" s="392"/>
      <c r="F86" s="392"/>
      <c r="G86" s="392"/>
      <c r="H86" s="392"/>
      <c r="I86" s="392"/>
      <c r="J86" s="392"/>
    </row>
    <row r="87" spans="5:10" x14ac:dyDescent="0.25">
      <c r="E87" s="392"/>
      <c r="F87" s="392"/>
      <c r="G87" s="392"/>
      <c r="H87" s="392"/>
      <c r="I87" s="392"/>
      <c r="J87" s="392"/>
    </row>
    <row r="88" spans="5:10" x14ac:dyDescent="0.25">
      <c r="E88" s="392"/>
      <c r="F88" s="392"/>
      <c r="G88" s="392"/>
      <c r="H88" s="392"/>
      <c r="I88" s="392"/>
      <c r="J88" s="392"/>
    </row>
    <row r="89" spans="5:10" x14ac:dyDescent="0.25">
      <c r="E89" s="392"/>
      <c r="F89" s="392"/>
      <c r="G89" s="392"/>
      <c r="H89" s="392"/>
      <c r="I89" s="392"/>
      <c r="J89" s="392"/>
    </row>
    <row r="90" spans="5:10" x14ac:dyDescent="0.25">
      <c r="E90" s="392"/>
      <c r="F90" s="392"/>
      <c r="G90" s="392"/>
      <c r="H90" s="392"/>
      <c r="I90" s="392"/>
      <c r="J90" s="392"/>
    </row>
    <row r="91" spans="5:10" x14ac:dyDescent="0.25">
      <c r="E91" s="392"/>
      <c r="F91" s="392"/>
      <c r="G91" s="392"/>
      <c r="H91" s="392"/>
      <c r="I91" s="392"/>
      <c r="J91" s="392"/>
    </row>
    <row r="92" spans="5:10" x14ac:dyDescent="0.25">
      <c r="E92" s="392"/>
      <c r="F92" s="392"/>
      <c r="G92" s="392"/>
      <c r="H92" s="392"/>
      <c r="I92" s="392"/>
      <c r="J92" s="392"/>
    </row>
    <row r="93" spans="5:10" x14ac:dyDescent="0.25">
      <c r="E93" s="392"/>
      <c r="F93" s="392"/>
      <c r="G93" s="392"/>
      <c r="H93" s="392"/>
      <c r="I93" s="392"/>
      <c r="J93" s="392"/>
    </row>
    <row r="94" spans="5:10" x14ac:dyDescent="0.25">
      <c r="E94" s="392"/>
      <c r="F94" s="392"/>
      <c r="G94" s="392"/>
      <c r="H94" s="392"/>
      <c r="I94" s="392"/>
      <c r="J94" s="392"/>
    </row>
    <row r="95" spans="5:10" x14ac:dyDescent="0.25">
      <c r="E95" s="392"/>
      <c r="F95" s="392"/>
      <c r="G95" s="392"/>
      <c r="H95" s="392"/>
      <c r="I95" s="392"/>
      <c r="J95" s="392"/>
    </row>
    <row r="96" spans="5:10" x14ac:dyDescent="0.25">
      <c r="E96" s="392"/>
      <c r="F96" s="392"/>
      <c r="G96" s="392"/>
      <c r="H96" s="392"/>
      <c r="I96" s="392"/>
      <c r="J96" s="392"/>
    </row>
    <row r="97" spans="5:10" x14ac:dyDescent="0.25">
      <c r="E97" s="392"/>
      <c r="F97" s="392"/>
      <c r="G97" s="392"/>
      <c r="H97" s="392"/>
      <c r="I97" s="392"/>
      <c r="J97" s="392"/>
    </row>
    <row r="98" spans="5:10" x14ac:dyDescent="0.25">
      <c r="E98" s="392"/>
      <c r="F98" s="392"/>
      <c r="G98" s="392"/>
      <c r="H98" s="392"/>
      <c r="I98" s="392"/>
      <c r="J98" s="392"/>
    </row>
    <row r="99" spans="5:10" x14ac:dyDescent="0.25">
      <c r="E99" s="392"/>
      <c r="F99" s="392"/>
      <c r="G99" s="392"/>
      <c r="H99" s="392"/>
      <c r="I99" s="392"/>
      <c r="J99" s="392"/>
    </row>
    <row r="100" spans="5:10" x14ac:dyDescent="0.25">
      <c r="E100" s="392"/>
      <c r="F100" s="392"/>
      <c r="G100" s="392"/>
      <c r="H100" s="392"/>
      <c r="I100" s="392"/>
      <c r="J100" s="392"/>
    </row>
    <row r="101" spans="5:10" x14ac:dyDescent="0.25">
      <c r="E101" s="392"/>
      <c r="F101" s="392"/>
      <c r="G101" s="392"/>
      <c r="H101" s="392"/>
      <c r="I101" s="392"/>
      <c r="J101" s="392"/>
    </row>
    <row r="102" spans="5:10" x14ac:dyDescent="0.25">
      <c r="E102" s="392"/>
      <c r="F102" s="392"/>
      <c r="G102" s="392"/>
      <c r="H102" s="392"/>
      <c r="I102" s="392"/>
      <c r="J102" s="392"/>
    </row>
    <row r="103" spans="5:10" x14ac:dyDescent="0.25">
      <c r="E103" s="392"/>
      <c r="F103" s="392"/>
      <c r="G103" s="392"/>
      <c r="H103" s="392"/>
      <c r="I103" s="392"/>
      <c r="J103" s="392"/>
    </row>
    <row r="104" spans="5:10" x14ac:dyDescent="0.25">
      <c r="E104" s="392"/>
      <c r="F104" s="392"/>
      <c r="G104" s="392"/>
      <c r="H104" s="392"/>
      <c r="I104" s="392"/>
      <c r="J104" s="392"/>
    </row>
    <row r="105" spans="5:10" x14ac:dyDescent="0.25">
      <c r="E105" s="392"/>
      <c r="F105" s="392"/>
      <c r="G105" s="392"/>
      <c r="H105" s="392"/>
      <c r="I105" s="392"/>
      <c r="J105" s="392"/>
    </row>
    <row r="106" spans="5:10" x14ac:dyDescent="0.25">
      <c r="E106" s="392"/>
      <c r="F106" s="392"/>
      <c r="G106" s="392"/>
      <c r="H106" s="392"/>
      <c r="I106" s="392"/>
      <c r="J106" s="392"/>
    </row>
    <row r="107" spans="5:10" x14ac:dyDescent="0.25">
      <c r="E107" s="392"/>
      <c r="F107" s="392"/>
      <c r="G107" s="392"/>
      <c r="H107" s="392"/>
      <c r="I107" s="392"/>
      <c r="J107" s="392"/>
    </row>
    <row r="108" spans="5:10" x14ac:dyDescent="0.25">
      <c r="E108" s="392"/>
      <c r="F108" s="392"/>
      <c r="G108" s="392"/>
      <c r="H108" s="392"/>
      <c r="I108" s="392"/>
      <c r="J108" s="392"/>
    </row>
    <row r="109" spans="5:10" x14ac:dyDescent="0.25">
      <c r="E109" s="392"/>
      <c r="F109" s="392"/>
      <c r="G109" s="392"/>
      <c r="H109" s="392"/>
      <c r="I109" s="392"/>
      <c r="J109" s="392"/>
    </row>
    <row r="110" spans="5:10" x14ac:dyDescent="0.25">
      <c r="E110" s="392"/>
      <c r="F110" s="392"/>
      <c r="G110" s="392"/>
      <c r="H110" s="392"/>
      <c r="I110" s="392"/>
      <c r="J110" s="392"/>
    </row>
    <row r="111" spans="5:10" x14ac:dyDescent="0.25">
      <c r="E111" s="392"/>
      <c r="F111" s="392"/>
      <c r="G111" s="392"/>
      <c r="H111" s="392"/>
      <c r="I111" s="392"/>
      <c r="J111" s="392"/>
    </row>
    <row r="112" spans="5:10" x14ac:dyDescent="0.25">
      <c r="E112" s="392"/>
      <c r="F112" s="392"/>
      <c r="G112" s="392"/>
      <c r="H112" s="392"/>
      <c r="I112" s="392"/>
      <c r="J112" s="392"/>
    </row>
    <row r="113" spans="5:10" x14ac:dyDescent="0.25">
      <c r="E113" s="392"/>
      <c r="F113" s="392"/>
      <c r="G113" s="392"/>
      <c r="H113" s="392"/>
      <c r="I113" s="392"/>
      <c r="J113" s="392"/>
    </row>
    <row r="114" spans="5:10" x14ac:dyDescent="0.25">
      <c r="E114" s="392"/>
      <c r="F114" s="392"/>
      <c r="G114" s="392"/>
      <c r="H114" s="392"/>
      <c r="I114" s="392"/>
      <c r="J114" s="392"/>
    </row>
    <row r="115" spans="5:10" x14ac:dyDescent="0.25">
      <c r="E115" s="392"/>
      <c r="F115" s="392"/>
      <c r="G115" s="392"/>
      <c r="H115" s="392"/>
      <c r="I115" s="392"/>
      <c r="J115" s="392"/>
    </row>
    <row r="116" spans="5:10" x14ac:dyDescent="0.25">
      <c r="E116" s="392"/>
      <c r="F116" s="392"/>
      <c r="G116" s="392"/>
      <c r="H116" s="392"/>
      <c r="I116" s="392"/>
      <c r="J116" s="392"/>
    </row>
    <row r="117" spans="5:10" x14ac:dyDescent="0.25">
      <c r="E117" s="392"/>
      <c r="F117" s="392"/>
      <c r="G117" s="392"/>
      <c r="H117" s="392"/>
      <c r="I117" s="392"/>
      <c r="J117" s="392"/>
    </row>
    <row r="118" spans="5:10" x14ac:dyDescent="0.25">
      <c r="E118" s="392"/>
      <c r="F118" s="392"/>
      <c r="G118" s="392"/>
      <c r="H118" s="392"/>
      <c r="I118" s="392"/>
      <c r="J118" s="392"/>
    </row>
    <row r="119" spans="5:10" x14ac:dyDescent="0.25">
      <c r="E119" s="392"/>
      <c r="F119" s="392"/>
      <c r="G119" s="392"/>
      <c r="H119" s="392"/>
      <c r="I119" s="392"/>
      <c r="J119" s="392"/>
    </row>
    <row r="120" spans="5:10" x14ac:dyDescent="0.25">
      <c r="E120" s="392"/>
      <c r="F120" s="392"/>
      <c r="G120" s="392"/>
      <c r="H120" s="392"/>
      <c r="I120" s="392"/>
      <c r="J120" s="392"/>
    </row>
    <row r="121" spans="5:10" x14ac:dyDescent="0.25">
      <c r="E121" s="392"/>
      <c r="F121" s="392"/>
      <c r="G121" s="392"/>
      <c r="H121" s="392"/>
      <c r="I121" s="392"/>
      <c r="J121" s="392"/>
    </row>
    <row r="122" spans="5:10" x14ac:dyDescent="0.25">
      <c r="E122" s="392"/>
      <c r="F122" s="392"/>
      <c r="G122" s="392"/>
      <c r="H122" s="392"/>
      <c r="I122" s="392"/>
      <c r="J122" s="392"/>
    </row>
    <row r="123" spans="5:10" x14ac:dyDescent="0.25">
      <c r="E123" s="392"/>
      <c r="F123" s="392"/>
      <c r="G123" s="392"/>
      <c r="H123" s="392"/>
      <c r="I123" s="392"/>
      <c r="J123" s="392"/>
    </row>
    <row r="124" spans="5:10" x14ac:dyDescent="0.25">
      <c r="E124" s="392"/>
      <c r="F124" s="392"/>
      <c r="G124" s="392"/>
      <c r="H124" s="392"/>
      <c r="I124" s="392"/>
      <c r="J124" s="392"/>
    </row>
    <row r="125" spans="5:10" x14ac:dyDescent="0.25">
      <c r="E125" s="392"/>
      <c r="F125" s="392"/>
      <c r="G125" s="392"/>
      <c r="H125" s="392"/>
      <c r="I125" s="392"/>
      <c r="J125" s="392"/>
    </row>
    <row r="126" spans="5:10" x14ac:dyDescent="0.25">
      <c r="E126" s="392"/>
      <c r="F126" s="392"/>
      <c r="G126" s="392"/>
      <c r="H126" s="392"/>
      <c r="I126" s="392"/>
      <c r="J126" s="392"/>
    </row>
    <row r="127" spans="5:10" x14ac:dyDescent="0.25">
      <c r="E127" s="392"/>
      <c r="F127" s="392"/>
      <c r="G127" s="392"/>
      <c r="H127" s="392"/>
      <c r="I127" s="392"/>
      <c r="J127" s="392"/>
    </row>
    <row r="128" spans="5:10" x14ac:dyDescent="0.25">
      <c r="E128" s="392"/>
      <c r="F128" s="392"/>
      <c r="G128" s="392"/>
      <c r="H128" s="392"/>
      <c r="I128" s="392"/>
      <c r="J128" s="392"/>
    </row>
    <row r="129" spans="5:10" x14ac:dyDescent="0.25">
      <c r="E129" s="392"/>
      <c r="F129" s="392"/>
      <c r="G129" s="392"/>
      <c r="H129" s="392"/>
      <c r="I129" s="392"/>
      <c r="J129" s="392"/>
    </row>
    <row r="130" spans="5:10" x14ac:dyDescent="0.25">
      <c r="E130" s="392"/>
      <c r="F130" s="392"/>
      <c r="G130" s="392"/>
      <c r="H130" s="392"/>
      <c r="I130" s="392"/>
      <c r="J130" s="392"/>
    </row>
    <row r="131" spans="5:10" x14ac:dyDescent="0.25">
      <c r="E131" s="392"/>
      <c r="F131" s="392"/>
      <c r="G131" s="392"/>
      <c r="H131" s="392"/>
      <c r="I131" s="392"/>
      <c r="J131" s="392"/>
    </row>
    <row r="132" spans="5:10" x14ac:dyDescent="0.25">
      <c r="E132" s="392"/>
      <c r="F132" s="392"/>
      <c r="G132" s="392"/>
      <c r="H132" s="392"/>
      <c r="I132" s="392"/>
      <c r="J132" s="392"/>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2025-05-25T16:47:39Z</dcterms:modified>
</cp:coreProperties>
</file>